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_dubravka\Documents\Excel1\KBO 2025\FP 2026-2028\za web\"/>
    </mc:Choice>
  </mc:AlternateContent>
  <xr:revisionPtr revIDLastSave="0" documentId="13_ncr:1_{F5669FE8-6150-4459-8E62-C12F8E8BD485}" xr6:coauthVersionLast="36" xr6:coauthVersionMax="36" xr10:uidLastSave="{00000000-0000-0000-0000-000000000000}"/>
  <bookViews>
    <workbookView xWindow="0" yWindow="0" windowWidth="28800" windowHeight="11325" xr2:uid="{790B91C3-6ADD-4117-B0F8-921A0D2C3383}"/>
  </bookViews>
  <sheets>
    <sheet name="I Opći dio" sheetId="11" r:id="rId1"/>
    <sheet name="A1 Prihodi i rashodi-ekonomska" sheetId="12" r:id="rId2"/>
    <sheet name="A2 Prihodi i rashodi - izvori" sheetId="15" r:id="rId3"/>
    <sheet name="A3- Rashodi - funkcijska" sheetId="5" r:id="rId4"/>
    <sheet name="B1 Račun financiranja-ekonomska" sheetId="8" r:id="rId5"/>
    <sheet name="B2 Račun financiranja-izvori" sheetId="9" r:id="rId6"/>
  </sheets>
  <definedNames>
    <definedName name="_xlnm.Print_Area" localSheetId="4">'B1 Račun financiranja-ekonomska'!$A$1:$G$13</definedName>
    <definedName name="_xlnm.Print_Area" localSheetId="5">'B2 Račun financiranja-izvori'!$A$1:$G$11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E28" i="15"/>
  <c r="E9" i="15"/>
  <c r="E32" i="12"/>
  <c r="E15" i="12"/>
  <c r="D15" i="11"/>
  <c r="D11" i="11"/>
  <c r="G27" i="15" l="1"/>
  <c r="F27" i="15"/>
  <c r="E27" i="15"/>
  <c r="D27" i="15"/>
  <c r="C27" i="15"/>
  <c r="D8" i="15" l="1"/>
  <c r="C8" i="15"/>
  <c r="E19" i="15"/>
  <c r="F26" i="12"/>
  <c r="E26" i="12"/>
  <c r="G25" i="12"/>
  <c r="F25" i="12"/>
  <c r="E25" i="12"/>
  <c r="F11" i="11" l="1"/>
  <c r="E11" i="11"/>
  <c r="D22" i="15" l="1"/>
  <c r="D13" i="15"/>
  <c r="D11" i="15"/>
  <c r="F24" i="12"/>
  <c r="G24" i="12"/>
  <c r="D12" i="8"/>
  <c r="D10" i="8"/>
  <c r="C12" i="8"/>
  <c r="C10" i="8"/>
  <c r="C21" i="15"/>
  <c r="D33" i="15" l="1"/>
  <c r="E33" i="15"/>
  <c r="F33" i="15"/>
  <c r="G33" i="15"/>
  <c r="C33" i="15"/>
  <c r="D14" i="15"/>
  <c r="E14" i="15"/>
  <c r="F14" i="15"/>
  <c r="G14" i="15"/>
  <c r="C14" i="15"/>
  <c r="C30" i="12" l="1"/>
  <c r="C24" i="12"/>
  <c r="C23" i="12" l="1"/>
  <c r="D40" i="15"/>
  <c r="D38" i="15"/>
  <c r="D31" i="15"/>
  <c r="D29" i="15"/>
  <c r="D17" i="12"/>
  <c r="D26" i="15" l="1"/>
  <c r="D8" i="5"/>
  <c r="D7" i="5" s="1"/>
  <c r="C8" i="5"/>
  <c r="C7" i="5" s="1"/>
  <c r="C40" i="15"/>
  <c r="C38" i="15"/>
  <c r="C31" i="15"/>
  <c r="C29" i="15"/>
  <c r="D21" i="15"/>
  <c r="D19" i="15"/>
  <c r="D12" i="15"/>
  <c r="D10" i="15"/>
  <c r="C19" i="15"/>
  <c r="C10" i="15"/>
  <c r="C17" i="12"/>
  <c r="B26" i="11"/>
  <c r="C26" i="15" l="1"/>
  <c r="D7" i="15"/>
  <c r="D24" i="12" l="1"/>
  <c r="D30" i="12"/>
  <c r="F30" i="12"/>
  <c r="F23" i="12" s="1"/>
  <c r="G30" i="12"/>
  <c r="G23" i="12" s="1"/>
  <c r="E30" i="12"/>
  <c r="E24" i="12"/>
  <c r="C10" i="12"/>
  <c r="C9" i="12" s="1"/>
  <c r="D10" i="12"/>
  <c r="D9" i="12" s="1"/>
  <c r="F17" i="12"/>
  <c r="G17" i="12"/>
  <c r="E17" i="12"/>
  <c r="C12" i="15"/>
  <c r="C7" i="15" s="1"/>
  <c r="F21" i="15"/>
  <c r="G21" i="15"/>
  <c r="F19" i="15"/>
  <c r="G19" i="15"/>
  <c r="F12" i="15"/>
  <c r="G12" i="15"/>
  <c r="F10" i="15"/>
  <c r="G10" i="15"/>
  <c r="F8" i="15"/>
  <c r="G8" i="15"/>
  <c r="E21" i="15"/>
  <c r="E12" i="15"/>
  <c r="E10" i="15"/>
  <c r="E8" i="15"/>
  <c r="G40" i="15"/>
  <c r="F40" i="15"/>
  <c r="E40" i="15"/>
  <c r="G38" i="15"/>
  <c r="F38" i="15"/>
  <c r="E38" i="15"/>
  <c r="E31" i="15"/>
  <c r="G29" i="15"/>
  <c r="F29" i="15"/>
  <c r="E29" i="15"/>
  <c r="C7" i="9"/>
  <c r="D7" i="9"/>
  <c r="C6" i="9"/>
  <c r="D6" i="9"/>
  <c r="C18" i="9"/>
  <c r="D18" i="9"/>
  <c r="G10" i="12"/>
  <c r="E23" i="12" l="1"/>
  <c r="D23" i="12"/>
  <c r="E10" i="12"/>
  <c r="F10" i="12"/>
  <c r="G9" i="12"/>
  <c r="G7" i="15"/>
  <c r="F7" i="15"/>
  <c r="E7" i="15"/>
  <c r="F31" i="15"/>
  <c r="E26" i="15"/>
  <c r="G31" i="15"/>
  <c r="C26" i="11"/>
  <c r="B16" i="11"/>
  <c r="C16" i="11"/>
  <c r="B13" i="11"/>
  <c r="C13" i="11"/>
  <c r="E9" i="12" l="1"/>
  <c r="C17" i="11"/>
  <c r="C30" i="11" s="1"/>
  <c r="B17" i="11"/>
  <c r="B30" i="11" s="1"/>
  <c r="F9" i="12"/>
  <c r="F26" i="15"/>
  <c r="G26" i="15"/>
  <c r="E10" i="8" l="1"/>
  <c r="E12" i="8"/>
  <c r="F26" i="11" l="1"/>
  <c r="E26" i="11"/>
  <c r="D26" i="11"/>
  <c r="F16" i="11"/>
  <c r="E16" i="11"/>
  <c r="D16" i="11"/>
  <c r="E13" i="11"/>
  <c r="D13" i="11"/>
  <c r="F13" i="11"/>
  <c r="F17" i="11" l="1"/>
  <c r="F30" i="11" s="1"/>
  <c r="E17" i="11"/>
  <c r="E30" i="11" s="1"/>
  <c r="D17" i="11"/>
  <c r="D30" i="11" s="1"/>
  <c r="E24" i="9"/>
  <c r="F24" i="9"/>
  <c r="G24" i="9"/>
  <c r="E22" i="9"/>
  <c r="F22" i="9"/>
  <c r="G22" i="9"/>
  <c r="E18" i="9"/>
  <c r="F18" i="9"/>
  <c r="F17" i="9" s="1"/>
  <c r="G18" i="9"/>
  <c r="E13" i="9"/>
  <c r="F13" i="9"/>
  <c r="G13" i="9"/>
  <c r="E11" i="9"/>
  <c r="F11" i="9"/>
  <c r="G11" i="9"/>
  <c r="E7" i="9"/>
  <c r="F7" i="9"/>
  <c r="G7" i="9"/>
  <c r="F12" i="8"/>
  <c r="G12" i="8"/>
  <c r="F10" i="8"/>
  <c r="G10" i="8"/>
  <c r="G6" i="9" l="1"/>
  <c r="F6" i="9"/>
  <c r="G17" i="9"/>
  <c r="E17" i="9"/>
  <c r="E6" i="9"/>
  <c r="F8" i="5" l="1"/>
  <c r="F7" i="5" s="1"/>
  <c r="G8" i="5"/>
  <c r="G7" i="5" s="1"/>
  <c r="E8" i="5"/>
  <c r="E7" i="5" s="1"/>
</calcChain>
</file>

<file path=xl/sharedStrings.xml><?xml version="1.0" encoding="utf-8"?>
<sst xmlns="http://schemas.openxmlformats.org/spreadsheetml/2006/main" count="170" uniqueCount="82">
  <si>
    <t>I. OPĆI DIO</t>
  </si>
  <si>
    <t>A) SAŽETAK RAČUNA PRIHODA I RASHODA</t>
  </si>
  <si>
    <t>PRIHODI UKUPNO</t>
  </si>
  <si>
    <t>RASHODI UKUPNO</t>
  </si>
  <si>
    <t>RAZLIKA - VIŠAK / MANJAK</t>
  </si>
  <si>
    <t>B) SAŽETAK RAČUNA FINANCIRANJA</t>
  </si>
  <si>
    <t>PRIJENOS SREDSTAVA IZ PRETHODNE GODINE</t>
  </si>
  <si>
    <t>NETO FINANCIRANJE</t>
  </si>
  <si>
    <t>VIŠAK / MANJAK + NETO FINANCIRANJE</t>
  </si>
  <si>
    <t xml:space="preserve">A. RAČUN PRIHODA I RASHODA </t>
  </si>
  <si>
    <t>Prihodi poslovanja</t>
  </si>
  <si>
    <t>Pomoći iz inozemstva i od subjekata unutar općeg proračuna</t>
  </si>
  <si>
    <t>Ostale pomoći</t>
  </si>
  <si>
    <t>Prihodi od imovine</t>
  </si>
  <si>
    <t>Vlastiti prihodi</t>
  </si>
  <si>
    <t>Prihodi od upravnih i administrativnih pristojbi, pristojbi po posebnim propisima i naknada</t>
  </si>
  <si>
    <t>Ostali prihodi za posebne namjene</t>
  </si>
  <si>
    <t>Donacije</t>
  </si>
  <si>
    <t>Prihodi iz nadležnog proračuna i od HZZO-a temeljem ugovornih obveza</t>
  </si>
  <si>
    <t>Opći prihodi i primici</t>
  </si>
  <si>
    <t>Kazne, upravne mjere i ostali prihodi</t>
  </si>
  <si>
    <t>Prihodi od prodaje nefinancijske imovine</t>
  </si>
  <si>
    <t>Prihodi od prodaje proizvedene dugotrajne imovine</t>
  </si>
  <si>
    <t>Prihodi od prodaje ili zamjene nefinancijske imovine i naknade s naslova osiguranja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</si>
  <si>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</si>
  <si>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</si>
  <si>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</si>
  <si>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</si>
  <si>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</si>
  <si>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</si>
  <si>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</si>
  <si>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</si>
  <si>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</si>
  <si>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UKUPNI RASHODI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</si>
  <si>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</si>
  <si>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</si>
  <si>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</si>
  <si>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</si>
  <si>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</si>
  <si>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</si>
  <si>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</si>
  <si>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</si>
  <si>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B. RAČUN FINANCIRANJA</t>
  </si>
  <si>
    <t>B1. RAČUN FINANCIRANJA PREMA EKONOMSKOJ KLASIFIKACIJI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</si>
  <si>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</si>
  <si>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</si>
  <si>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</si>
  <si>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</si>
  <si>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</si>
  <si>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</si>
  <si>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UKUPNO PRIMICI</t>
  </si>
  <si>
    <t>….</t>
  </si>
  <si>
    <t xml:space="preserve">UKUPNO IZDACI </t>
  </si>
  <si>
    <t>Projekcija za 2027.</t>
  </si>
  <si>
    <t>Mehanizam za oporavak i otpornost</t>
  </si>
  <si>
    <t>Rashodi za donacije, kazne, naknade štete i kapitalne pomoći</t>
  </si>
  <si>
    <t>Prihodi od prodaje proizvoda i robe te pruženih usluga, prihodi od donacija te povrati po protestiranim jamstvima</t>
  </si>
  <si>
    <t>Razred / skupina</t>
  </si>
  <si>
    <t xml:space="preserve">Naziv </t>
  </si>
  <si>
    <t>A1. PRIHODI I RASHODI PREMA EKONOMSKOJ KLASIFIKACIJI</t>
  </si>
  <si>
    <t>NAZIV</t>
  </si>
  <si>
    <t>07</t>
  </si>
  <si>
    <t>073</t>
  </si>
  <si>
    <t>Zdravstvo</t>
  </si>
  <si>
    <t>Bolničke službe</t>
  </si>
  <si>
    <t>A.3. RASHODI PREMA FUNKCIJSKOJ KLASIFIKACIJI</t>
  </si>
  <si>
    <t>Sredstva učešća za pomoći</t>
  </si>
  <si>
    <t>Doprinosi</t>
  </si>
  <si>
    <t>Doprinosi za mirovinsko osiguranje</t>
  </si>
  <si>
    <t>UKUPNO PRIHODI</t>
  </si>
  <si>
    <t>UKUPNO RASHODI</t>
  </si>
  <si>
    <t>Prihodi za posebne namjene</t>
  </si>
  <si>
    <t>Pomoći</t>
  </si>
  <si>
    <t>A.2. PRIHODI I RASHODI PREMA IZVORIMA FINANCIRANJA</t>
  </si>
  <si>
    <t>Izvršenje 2024.</t>
  </si>
  <si>
    <t>Plan za 2026.</t>
  </si>
  <si>
    <t>Projekcija za 20287.</t>
  </si>
  <si>
    <t>Projekcija za 2028.</t>
  </si>
  <si>
    <t>Pomoći iz državnog proračuna</t>
  </si>
  <si>
    <t>Europski fond za regionalni razvoj</t>
  </si>
  <si>
    <t>Tekući plan za 2025.</t>
  </si>
  <si>
    <t>Tekući 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</si>
</sst>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0" xfId="0" applyFont="1" applyFill="1"/>
    <xf numFmtId="0" fontId="16" fillId="0" borderId="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 applyFill="1"/>
    <xf numFmtId="4" fontId="0" fillId="0" borderId="0" xfId="0" applyNumberFormat="1"/>
    <xf numFmtId="0" fontId="4" fillId="3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49" fontId="8" fillId="2" borderId="3" xfId="0" applyNumberFormat="1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4" fontId="18" fillId="2" borderId="4" xfId="0" applyNumberFormat="1" applyFont="1" applyFill="1" applyBorder="1" applyAlignment="1">
      <alignment horizontal="right" vertical="center" wrapText="1"/>
    </xf>
    <xf numFmtId="3" fontId="18" fillId="2" borderId="4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18" fillId="0" borderId="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3" fontId="18" fillId="0" borderId="4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left" vertical="center" wrapText="1" indent="1"/>
    </xf>
    <xf numFmtId="0" fontId="7" fillId="0" borderId="0" xfId="0" applyFont="1"/>
    <xf numFmtId="3" fontId="1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3" fontId="6" fillId="4" borderId="5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5" borderId="8" xfId="0" applyNumberFormat="1" applyFont="1" applyFill="1" applyBorder="1" applyAlignment="1" applyProtection="1">
      <alignment horizontal="left" vertical="center" wrapText="1"/>
    </xf>
    <xf numFmtId="0" fontId="21" fillId="5" borderId="8" xfId="0" applyNumberFormat="1" applyFont="1" applyFill="1" applyBorder="1" applyAlignment="1" applyProtection="1">
      <alignment horizontal="right" vertical="center" wrapText="1"/>
    </xf>
    <xf numFmtId="0" fontId="22" fillId="5" borderId="8" xfId="0" applyNumberFormat="1" applyFont="1" applyFill="1" applyBorder="1" applyAlignment="1" applyProtection="1">
      <alignment horizontal="left" vertical="center" wrapText="1"/>
    </xf>
    <xf numFmtId="0" fontId="22" fillId="5" borderId="8" xfId="0" applyNumberFormat="1" applyFont="1" applyFill="1" applyBorder="1" applyAlignment="1" applyProtection="1">
      <alignment horizontal="right" vertical="center" wrapText="1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NumberFormat="1" applyFont="1" applyFill="1" applyBorder="1" applyAlignment="1" applyProtection="1">
      <alignment vertical="center" wrapText="1"/>
    </xf>
    <xf numFmtId="0" fontId="22" fillId="5" borderId="8" xfId="0" applyNumberFormat="1" applyFont="1" applyFill="1" applyBorder="1" applyAlignment="1" applyProtection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5" borderId="8" xfId="0" applyNumberFormat="1" applyFont="1" applyFill="1" applyBorder="1" applyAlignment="1" applyProtection="1">
      <alignment horizontal="left" vertical="center" wrapText="1"/>
    </xf>
    <xf numFmtId="3" fontId="25" fillId="5" borderId="8" xfId="0" applyNumberFormat="1" applyFont="1" applyFill="1" applyBorder="1" applyAlignment="1" applyProtection="1">
      <alignment horizontal="right" vertical="center" wrapText="1"/>
    </xf>
    <xf numFmtId="0" fontId="26" fillId="5" borderId="8" xfId="0" quotePrefix="1" applyFont="1" applyFill="1" applyBorder="1" applyAlignment="1">
      <alignment horizontal="left" vertical="center" wrapText="1" indent="1"/>
    </xf>
    <xf numFmtId="3" fontId="27" fillId="5" borderId="8" xfId="0" applyNumberFormat="1" applyFont="1" applyFill="1" applyBorder="1" applyAlignment="1" applyProtection="1">
      <alignment horizontal="right" vertical="center" wrapText="1"/>
    </xf>
    <xf numFmtId="0" fontId="26" fillId="5" borderId="8" xfId="0" applyFont="1" applyFill="1" applyBorder="1" applyAlignment="1">
      <alignment horizontal="left" vertical="center" indent="1"/>
    </xf>
    <xf numFmtId="3" fontId="23" fillId="5" borderId="8" xfId="0" applyNumberFormat="1" applyFont="1" applyFill="1" applyBorder="1" applyAlignment="1">
      <alignment horizontal="right"/>
    </xf>
    <xf numFmtId="0" fontId="26" fillId="5" borderId="8" xfId="0" applyNumberFormat="1" applyFont="1" applyFill="1" applyBorder="1" applyAlignment="1" applyProtection="1">
      <alignment horizontal="left" vertical="center" wrapText="1" indent="1"/>
    </xf>
    <xf numFmtId="0" fontId="27" fillId="5" borderId="8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vertical="center" wrapText="1"/>
    </xf>
    <xf numFmtId="0" fontId="28" fillId="0" borderId="0" xfId="0" applyFont="1" applyFill="1"/>
    <xf numFmtId="3" fontId="28" fillId="0" borderId="8" xfId="0" applyNumberFormat="1" applyFont="1" applyBorder="1" applyAlignment="1">
      <alignment horizontal="right"/>
    </xf>
    <xf numFmtId="4" fontId="0" fillId="0" borderId="0" xfId="0" applyNumberFormat="1" applyFill="1"/>
    <xf numFmtId="0" fontId="25" fillId="5" borderId="11" xfId="0" applyNumberFormat="1" applyFont="1" applyFill="1" applyBorder="1" applyAlignment="1" applyProtection="1">
      <alignment horizontal="left" vertical="center" wrapText="1"/>
    </xf>
    <xf numFmtId="3" fontId="25" fillId="5" borderId="11" xfId="0" applyNumberFormat="1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 applyProtection="1">
      <alignment horizontal="left" vertical="center" wrapText="1"/>
    </xf>
    <xf numFmtId="0" fontId="21" fillId="5" borderId="11" xfId="0" applyNumberFormat="1" applyFont="1" applyFill="1" applyBorder="1" applyAlignment="1" applyProtection="1">
      <alignment horizontal="right" vertical="center" wrapText="1"/>
    </xf>
    <xf numFmtId="1" fontId="4" fillId="4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76C3-D376-44E3-A684-F35AF35C9E77}">
  <dimension ref="A3:H33"/>
  <sheetViews>
    <sheetView tabSelected="1" workbookViewId="0">
      <selection activeCell="A4" sqref="A4:F4"/>
    </sheetView>
  </sheetViews>
  <sheetFormatPr defaultRowHeight="15" x14ac:dyDescent="0.25"/>
  <cols>
    <col min="1" max="1" width="19.7109375" style="69" customWidth="1"/>
    <col min="2" max="2" width="14.42578125" customWidth="1"/>
    <col min="3" max="3" width="13.7109375" customWidth="1"/>
    <col min="4" max="4" width="12.7109375" customWidth="1"/>
    <col min="5" max="5" width="14.28515625" customWidth="1"/>
    <col min="6" max="6" width="14.42578125" customWidth="1"/>
  </cols>
  <sheetData>
    <row r="3" spans="1:8" ht="15.75" x14ac:dyDescent="0.25">
      <c r="A3" s="128"/>
      <c r="B3" s="128"/>
      <c r="C3" s="128"/>
      <c r="D3" s="128"/>
      <c r="E3" s="128"/>
      <c r="F3" s="128"/>
    </row>
    <row r="4" spans="1:8" ht="15.75" customHeight="1" x14ac:dyDescent="0.25">
      <c r="A4" s="133" t="s">
        <v>0</v>
      </c>
      <c r="B4" s="133"/>
      <c r="C4" s="133"/>
      <c r="D4" s="133"/>
      <c r="E4" s="133"/>
      <c r="F4" s="133"/>
    </row>
    <row r="5" spans="1:8" x14ac:dyDescent="0.25">
      <c r="A5" s="64"/>
      <c r="B5" s="1"/>
      <c r="C5" s="1"/>
      <c r="D5" s="1"/>
      <c r="E5" s="1"/>
      <c r="F5" s="1"/>
      <c r="H5" s="35"/>
    </row>
    <row r="6" spans="1:8" ht="16.5" customHeight="1" x14ac:dyDescent="0.25">
      <c r="A6" s="128" t="s">
        <v>1</v>
      </c>
      <c r="B6" s="128"/>
      <c r="C6" s="128"/>
      <c r="D6" s="128"/>
      <c r="E6" s="128"/>
      <c r="F6" s="128"/>
      <c r="H6" s="34"/>
    </row>
    <row r="7" spans="1:8" ht="15.75" thickBot="1" x14ac:dyDescent="0.3">
      <c r="A7" s="71"/>
      <c r="B7" s="2"/>
      <c r="C7" s="2"/>
      <c r="D7" s="3"/>
      <c r="E7" s="3"/>
      <c r="F7" s="4"/>
    </row>
    <row r="8" spans="1:8" x14ac:dyDescent="0.25">
      <c r="A8" s="134"/>
      <c r="B8" s="131" t="s">
        <v>74</v>
      </c>
      <c r="C8" s="131" t="s">
        <v>80</v>
      </c>
      <c r="D8" s="131" t="s">
        <v>75</v>
      </c>
      <c r="E8" s="131" t="s">
        <v>53</v>
      </c>
      <c r="F8" s="131" t="s">
        <v>76</v>
      </c>
    </row>
    <row r="9" spans="1:8" ht="23.25" customHeight="1" thickBot="1" x14ac:dyDescent="0.3">
      <c r="A9" s="135"/>
      <c r="B9" s="132"/>
      <c r="C9" s="132"/>
      <c r="D9" s="132"/>
      <c r="E9" s="132"/>
      <c r="F9" s="132"/>
    </row>
    <row r="10" spans="1:8" ht="16.5" customHeight="1" thickBot="1" x14ac:dyDescent="0.3">
      <c r="A10" s="21">
        <v>1</v>
      </c>
      <c r="B10" s="21">
        <v>2</v>
      </c>
      <c r="C10" s="21">
        <v>3</v>
      </c>
      <c r="D10" s="19">
        <v>4</v>
      </c>
      <c r="E10" s="20">
        <v>5</v>
      </c>
      <c r="F10" s="20">
        <v>6</v>
      </c>
    </row>
    <row r="11" spans="1:8" ht="34.5" customHeight="1" thickBot="1" x14ac:dyDescent="0.3">
      <c r="A11" s="72" t="s">
        <v>34</v>
      </c>
      <c r="B11" s="88">
        <v>222820249.56999999</v>
      </c>
      <c r="C11" s="89">
        <v>239774798</v>
      </c>
      <c r="D11" s="90">
        <f>267341630-D12-6000000</f>
        <v>261341342</v>
      </c>
      <c r="E11" s="56">
        <f>272607590-E12</f>
        <v>272607302</v>
      </c>
      <c r="F11" s="56">
        <f>285336130-F12</f>
        <v>285335842</v>
      </c>
    </row>
    <row r="12" spans="1:8" ht="43.5" customHeight="1" thickBot="1" x14ac:dyDescent="0.3">
      <c r="A12" s="72" t="s">
        <v>35</v>
      </c>
      <c r="B12" s="88">
        <v>24350.38</v>
      </c>
      <c r="C12" s="89">
        <v>36418</v>
      </c>
      <c r="D12" s="90">
        <v>288</v>
      </c>
      <c r="E12" s="56">
        <v>288</v>
      </c>
      <c r="F12" s="56">
        <v>288</v>
      </c>
    </row>
    <row r="13" spans="1:8" ht="21.75" customHeight="1" thickBot="1" x14ac:dyDescent="0.3">
      <c r="A13" s="73" t="s">
        <v>2</v>
      </c>
      <c r="B13" s="82">
        <f t="shared" ref="B13:C13" si="0">+B12+B11</f>
        <v>222844599.94999999</v>
      </c>
      <c r="C13" s="83">
        <f t="shared" si="0"/>
        <v>239811216</v>
      </c>
      <c r="D13" s="83">
        <f>+D12+D11</f>
        <v>261341630</v>
      </c>
      <c r="E13" s="83">
        <f t="shared" ref="E13" si="1">+E12+E11</f>
        <v>272607590</v>
      </c>
      <c r="F13" s="83">
        <f>+F12+F11</f>
        <v>285336130</v>
      </c>
    </row>
    <row r="14" spans="1:8" ht="30" customHeight="1" thickBot="1" x14ac:dyDescent="0.3">
      <c r="A14" s="72" t="s">
        <v>36</v>
      </c>
      <c r="B14" s="88">
        <v>214445585.69</v>
      </c>
      <c r="C14" s="89">
        <v>230267281</v>
      </c>
      <c r="D14" s="90">
        <v>244313723</v>
      </c>
      <c r="E14" s="56">
        <v>255818205</v>
      </c>
      <c r="F14" s="56">
        <v>268545041</v>
      </c>
    </row>
    <row r="15" spans="1:8" ht="33" customHeight="1" thickBot="1" x14ac:dyDescent="0.3">
      <c r="A15" s="72" t="s">
        <v>37</v>
      </c>
      <c r="B15" s="88">
        <v>8853790.8000000007</v>
      </c>
      <c r="C15" s="89">
        <v>11078675</v>
      </c>
      <c r="D15" s="90">
        <f>23027907-6000000</f>
        <v>17027907</v>
      </c>
      <c r="E15" s="56">
        <v>16789385</v>
      </c>
      <c r="F15" s="56">
        <v>16791089</v>
      </c>
    </row>
    <row r="16" spans="1:8" ht="25.5" customHeight="1" thickBot="1" x14ac:dyDescent="0.3">
      <c r="A16" s="73" t="s">
        <v>3</v>
      </c>
      <c r="B16" s="82">
        <f t="shared" ref="B16:C16" si="2">+B15+B14</f>
        <v>223299376.49000001</v>
      </c>
      <c r="C16" s="83">
        <f t="shared" si="2"/>
        <v>241345956</v>
      </c>
      <c r="D16" s="83">
        <f>+D15+D14</f>
        <v>261341630</v>
      </c>
      <c r="E16" s="85">
        <f>+E15+E14</f>
        <v>272607590</v>
      </c>
      <c r="F16" s="85">
        <f>+F15+F14</f>
        <v>285336130</v>
      </c>
    </row>
    <row r="17" spans="1:6" ht="32.25" customHeight="1" thickBot="1" x14ac:dyDescent="0.3">
      <c r="A17" s="73" t="s">
        <v>4</v>
      </c>
      <c r="B17" s="82">
        <f t="shared" ref="B17:C17" si="3">+B13-B16</f>
        <v>-454776.54000002146</v>
      </c>
      <c r="C17" s="83">
        <f t="shared" si="3"/>
        <v>-1534740</v>
      </c>
      <c r="D17" s="83">
        <f>+D13-D16</f>
        <v>0</v>
      </c>
      <c r="E17" s="83">
        <f t="shared" ref="E17:F17" si="4">+E13-E16</f>
        <v>0</v>
      </c>
      <c r="F17" s="83">
        <f t="shared" si="4"/>
        <v>0</v>
      </c>
    </row>
    <row r="18" spans="1:6" x14ac:dyDescent="0.25">
      <c r="A18" s="64"/>
      <c r="B18" s="1"/>
      <c r="C18" s="1"/>
    </row>
    <row r="19" spans="1:6" ht="15.75" customHeight="1" x14ac:dyDescent="0.25">
      <c r="A19" s="128" t="s">
        <v>5</v>
      </c>
      <c r="B19" s="128"/>
      <c r="C19" s="128"/>
      <c r="D19" s="128"/>
      <c r="E19" s="128"/>
      <c r="F19" s="128"/>
    </row>
    <row r="20" spans="1:6" ht="15.75" thickBot="1" x14ac:dyDescent="0.3">
      <c r="A20" s="64"/>
      <c r="B20" s="1"/>
      <c r="C20" s="1"/>
    </row>
    <row r="21" spans="1:6" ht="15" customHeight="1" x14ac:dyDescent="0.25">
      <c r="A21" s="129"/>
      <c r="B21" s="131" t="s">
        <v>74</v>
      </c>
      <c r="C21" s="131" t="s">
        <v>80</v>
      </c>
      <c r="D21" s="131" t="s">
        <v>75</v>
      </c>
      <c r="E21" s="131" t="s">
        <v>53</v>
      </c>
      <c r="F21" s="131" t="s">
        <v>76</v>
      </c>
    </row>
    <row r="22" spans="1:6" ht="15.75" thickBot="1" x14ac:dyDescent="0.3">
      <c r="A22" s="130"/>
      <c r="B22" s="132"/>
      <c r="C22" s="132"/>
      <c r="D22" s="132"/>
      <c r="E22" s="132"/>
      <c r="F22" s="132"/>
    </row>
    <row r="23" spans="1:6" ht="15.75" thickBot="1" x14ac:dyDescent="0.3">
      <c r="A23" s="21">
        <v>1</v>
      </c>
      <c r="B23" s="21">
        <v>2</v>
      </c>
      <c r="C23" s="21">
        <v>3</v>
      </c>
      <c r="D23" s="19">
        <v>4</v>
      </c>
      <c r="E23" s="20">
        <v>5</v>
      </c>
      <c r="F23" s="20">
        <v>6</v>
      </c>
    </row>
    <row r="24" spans="1:6" ht="44.25" customHeight="1" thickBot="1" x14ac:dyDescent="0.3">
      <c r="A24" s="72" t="s">
        <v>38</v>
      </c>
      <c r="B24" s="5"/>
      <c r="C24" s="70"/>
      <c r="D24" s="7">
        <v>0</v>
      </c>
      <c r="E24" s="6">
        <v>0</v>
      </c>
      <c r="F24" s="6">
        <v>0</v>
      </c>
    </row>
    <row r="25" spans="1:6" ht="42.75" customHeight="1" thickBot="1" x14ac:dyDescent="0.3">
      <c r="A25" s="72" t="s">
        <v>39</v>
      </c>
      <c r="B25" s="5"/>
      <c r="C25" s="70"/>
      <c r="D25" s="7">
        <v>0</v>
      </c>
      <c r="E25" s="6">
        <v>0</v>
      </c>
      <c r="F25" s="6">
        <v>0</v>
      </c>
    </row>
    <row r="26" spans="1:6" ht="33" customHeight="1" thickBot="1" x14ac:dyDescent="0.3">
      <c r="A26" s="74" t="s">
        <v>40</v>
      </c>
      <c r="B26" s="74">
        <f t="shared" ref="B26:F26" si="5">-B24-B25</f>
        <v>0</v>
      </c>
      <c r="C26" s="77">
        <f t="shared" si="5"/>
        <v>0</v>
      </c>
      <c r="D26" s="74">
        <f t="shared" si="5"/>
        <v>0</v>
      </c>
      <c r="E26" s="77">
        <f t="shared" si="5"/>
        <v>0</v>
      </c>
      <c r="F26" s="77">
        <f t="shared" si="5"/>
        <v>0</v>
      </c>
    </row>
    <row r="27" spans="1:6" ht="30" customHeight="1" thickBot="1" x14ac:dyDescent="0.3">
      <c r="A27" s="75" t="s">
        <v>6</v>
      </c>
      <c r="B27" s="78">
        <v>2003498.53</v>
      </c>
      <c r="C27" s="79">
        <v>1627646</v>
      </c>
      <c r="D27" s="80">
        <v>92906</v>
      </c>
      <c r="E27" s="80">
        <v>92906</v>
      </c>
      <c r="F27" s="81">
        <v>92906</v>
      </c>
    </row>
    <row r="28" spans="1:6" ht="27" customHeight="1" thickBot="1" x14ac:dyDescent="0.3">
      <c r="A28" s="75" t="s">
        <v>41</v>
      </c>
      <c r="B28" s="78">
        <v>-1548721.99</v>
      </c>
      <c r="C28" s="79">
        <v>-92906</v>
      </c>
      <c r="D28" s="80">
        <v>-92906</v>
      </c>
      <c r="E28" s="80">
        <v>-92906</v>
      </c>
      <c r="F28" s="81">
        <v>-92906</v>
      </c>
    </row>
    <row r="29" spans="1:6" ht="25.5" customHeight="1" thickBot="1" x14ac:dyDescent="0.3">
      <c r="A29" s="73" t="s">
        <v>7</v>
      </c>
      <c r="B29" s="82">
        <v>0</v>
      </c>
      <c r="C29" s="83">
        <v>0</v>
      </c>
      <c r="D29" s="84">
        <v>0</v>
      </c>
      <c r="E29" s="85">
        <v>0</v>
      </c>
      <c r="F29" s="85">
        <v>0</v>
      </c>
    </row>
    <row r="30" spans="1:6" ht="30.75" customHeight="1" thickBot="1" x14ac:dyDescent="0.3">
      <c r="A30" s="76" t="s">
        <v>8</v>
      </c>
      <c r="B30" s="86">
        <f>+B17+B29</f>
        <v>-454776.54000002146</v>
      </c>
      <c r="C30" s="87">
        <f t="shared" ref="C30:F30" si="6">+C17+C29</f>
        <v>-1534740</v>
      </c>
      <c r="D30" s="127">
        <f t="shared" si="6"/>
        <v>0</v>
      </c>
      <c r="E30" s="127">
        <f t="shared" si="6"/>
        <v>0</v>
      </c>
      <c r="F30" s="127">
        <f t="shared" si="6"/>
        <v>0</v>
      </c>
    </row>
    <row r="33" spans="3:3" x14ac:dyDescent="0.25">
      <c r="C33" s="36"/>
    </row>
  </sheetData>
  <mergeCells count="16">
    <mergeCell ref="A3:F3"/>
    <mergeCell ref="A4:F4"/>
    <mergeCell ref="A6:F6"/>
    <mergeCell ref="A8:A9"/>
    <mergeCell ref="D8:D9"/>
    <mergeCell ref="E8:E9"/>
    <mergeCell ref="F8:F9"/>
    <mergeCell ref="B8:B9"/>
    <mergeCell ref="C8:C9"/>
    <mergeCell ref="A19:F19"/>
    <mergeCell ref="A21:A22"/>
    <mergeCell ref="D21:D22"/>
    <mergeCell ref="E21:E22"/>
    <mergeCell ref="F21:F22"/>
    <mergeCell ref="B21:B22"/>
    <mergeCell ref="C21:C2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499D-E516-4C46-BE85-0BB1BD0AF4B1}">
  <dimension ref="A2:L33"/>
  <sheetViews>
    <sheetView topLeftCell="A16" workbookViewId="0">
      <selection activeCell="L19" sqref="L19"/>
    </sheetView>
  </sheetViews>
  <sheetFormatPr defaultRowHeight="15" x14ac:dyDescent="0.25"/>
  <cols>
    <col min="2" max="2" width="20" customWidth="1"/>
    <col min="3" max="4" width="13.42578125" customWidth="1"/>
    <col min="5" max="5" width="13" customWidth="1"/>
    <col min="6" max="6" width="13.85546875" customWidth="1"/>
    <col min="7" max="7" width="13" customWidth="1"/>
    <col min="8" max="8" width="10.85546875" bestFit="1" customWidth="1"/>
    <col min="9" max="9" width="13.140625" customWidth="1"/>
    <col min="12" max="12" width="14.140625" customWidth="1"/>
    <col min="14" max="14" width="12.28515625" customWidth="1"/>
  </cols>
  <sheetData>
    <row r="2" spans="1:12" ht="15.75" x14ac:dyDescent="0.25">
      <c r="A2" s="133" t="s">
        <v>0</v>
      </c>
      <c r="B2" s="133"/>
      <c r="C2" s="133"/>
      <c r="D2" s="133"/>
      <c r="E2" s="133"/>
      <c r="F2" s="133"/>
      <c r="G2" s="133"/>
    </row>
    <row r="3" spans="1:12" ht="15.75" customHeight="1" x14ac:dyDescent="0.25">
      <c r="A3" s="133" t="s">
        <v>9</v>
      </c>
      <c r="B3" s="133"/>
      <c r="C3" s="133"/>
      <c r="D3" s="133"/>
      <c r="E3" s="133"/>
      <c r="F3" s="133"/>
      <c r="G3" s="133"/>
      <c r="H3" s="35"/>
    </row>
    <row r="4" spans="1:12" x14ac:dyDescent="0.25">
      <c r="A4" s="1"/>
      <c r="B4" s="1"/>
      <c r="C4" s="1"/>
      <c r="D4" s="1"/>
      <c r="E4" s="1"/>
      <c r="F4" s="1"/>
      <c r="G4" s="1"/>
    </row>
    <row r="5" spans="1:12" ht="31.5" customHeight="1" x14ac:dyDescent="0.25">
      <c r="A5" s="128" t="s">
        <v>59</v>
      </c>
      <c r="B5" s="128"/>
      <c r="C5" s="128"/>
      <c r="D5" s="128"/>
      <c r="E5" s="128"/>
      <c r="F5" s="128"/>
      <c r="G5" s="128"/>
      <c r="H5" s="121"/>
      <c r="I5" s="121"/>
      <c r="J5" s="121"/>
      <c r="K5" s="121"/>
      <c r="L5" s="121"/>
    </row>
    <row r="6" spans="1:12" ht="15.75" thickBot="1" x14ac:dyDescent="0.3">
      <c r="A6" s="1"/>
      <c r="B6" s="1"/>
      <c r="H6" s="61"/>
      <c r="I6" s="61"/>
      <c r="J6" s="61"/>
      <c r="K6" s="61"/>
      <c r="L6" s="61"/>
    </row>
    <row r="7" spans="1:12" ht="30.75" customHeight="1" thickBot="1" x14ac:dyDescent="0.3">
      <c r="A7" s="17" t="s">
        <v>57</v>
      </c>
      <c r="B7" s="17" t="s">
        <v>58</v>
      </c>
      <c r="C7" s="17" t="s">
        <v>74</v>
      </c>
      <c r="D7" s="17" t="s">
        <v>81</v>
      </c>
      <c r="E7" s="17" t="s">
        <v>75</v>
      </c>
      <c r="F7" s="17" t="s">
        <v>53</v>
      </c>
      <c r="G7" s="17" t="s">
        <v>77</v>
      </c>
    </row>
    <row r="8" spans="1:12" ht="18" customHeight="1" thickBot="1" x14ac:dyDescent="0.3">
      <c r="A8" s="30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</row>
    <row r="9" spans="1:12" ht="18" customHeight="1" thickBot="1" x14ac:dyDescent="0.3">
      <c r="A9" s="30"/>
      <c r="B9" s="32" t="s">
        <v>69</v>
      </c>
      <c r="C9" s="46">
        <f>+C10+C17</f>
        <v>222844599.94999999</v>
      </c>
      <c r="D9" s="47">
        <f>+D10+D17</f>
        <v>239811216</v>
      </c>
      <c r="E9" s="47">
        <f>+E10+E17</f>
        <v>261341630</v>
      </c>
      <c r="F9" s="47">
        <f>+F10+F17</f>
        <v>272607590</v>
      </c>
      <c r="G9" s="47">
        <f>+G10+G17</f>
        <v>285336130</v>
      </c>
      <c r="H9" s="18"/>
      <c r="I9" s="18"/>
      <c r="J9" s="18"/>
    </row>
    <row r="10" spans="1:12" ht="15.75" thickBot="1" x14ac:dyDescent="0.3">
      <c r="A10" s="9">
        <v>6</v>
      </c>
      <c r="B10" s="10" t="s">
        <v>10</v>
      </c>
      <c r="C10" s="48">
        <f>+C11+C12+C13+C14+C15+C16</f>
        <v>222820249.56999999</v>
      </c>
      <c r="D10" s="49">
        <f>+D11+D12+D13+D14+D15+D16</f>
        <v>239806048</v>
      </c>
      <c r="E10" s="49">
        <f>+E11+E12+E13+E14+E15+E16</f>
        <v>261341342</v>
      </c>
      <c r="F10" s="49">
        <f>+F11+F12+F13+F14+F15+F16</f>
        <v>272607302</v>
      </c>
      <c r="G10" s="49">
        <f>+G11+G12+G13+G14+G15+G16</f>
        <v>285335842</v>
      </c>
      <c r="H10" s="18"/>
      <c r="I10" s="18"/>
      <c r="J10" s="18"/>
    </row>
    <row r="11" spans="1:12" ht="44.25" customHeight="1" thickBot="1" x14ac:dyDescent="0.3">
      <c r="A11" s="41">
        <v>63</v>
      </c>
      <c r="B11" s="11" t="s">
        <v>11</v>
      </c>
      <c r="C11" s="50">
        <v>6677112.29</v>
      </c>
      <c r="D11" s="44">
        <v>1680235</v>
      </c>
      <c r="E11" s="51">
        <v>659009</v>
      </c>
      <c r="F11" s="51">
        <v>627820</v>
      </c>
      <c r="G11" s="51">
        <v>596197</v>
      </c>
      <c r="I11" s="18"/>
      <c r="J11" s="18"/>
      <c r="K11" s="18"/>
    </row>
    <row r="12" spans="1:12" ht="20.25" customHeight="1" thickBot="1" x14ac:dyDescent="0.3">
      <c r="A12" s="8">
        <v>64</v>
      </c>
      <c r="B12" s="12" t="s">
        <v>13</v>
      </c>
      <c r="C12" s="50">
        <v>0.12</v>
      </c>
      <c r="D12" s="44">
        <v>1</v>
      </c>
      <c r="E12" s="52">
        <v>1</v>
      </c>
      <c r="F12" s="52">
        <v>1</v>
      </c>
      <c r="G12" s="52">
        <v>1</v>
      </c>
    </row>
    <row r="13" spans="1:12" ht="60" customHeight="1" thickBot="1" x14ac:dyDescent="0.3">
      <c r="A13" s="8">
        <v>65</v>
      </c>
      <c r="B13" s="12" t="s">
        <v>15</v>
      </c>
      <c r="C13" s="50">
        <v>14816436.970000001</v>
      </c>
      <c r="D13" s="44">
        <v>13312350</v>
      </c>
      <c r="E13" s="51">
        <v>15500000</v>
      </c>
      <c r="F13" s="51">
        <v>16560000</v>
      </c>
      <c r="G13" s="51">
        <v>17390000</v>
      </c>
    </row>
    <row r="14" spans="1:12" ht="66" customHeight="1" thickBot="1" x14ac:dyDescent="0.3">
      <c r="A14" s="8">
        <v>66</v>
      </c>
      <c r="B14" s="91" t="s">
        <v>56</v>
      </c>
      <c r="C14" s="92">
        <v>2860929.96</v>
      </c>
      <c r="D14" s="93">
        <v>3509767</v>
      </c>
      <c r="E14" s="51">
        <v>2384000</v>
      </c>
      <c r="F14" s="51">
        <v>2384000</v>
      </c>
      <c r="G14" s="51">
        <v>2384000</v>
      </c>
    </row>
    <row r="15" spans="1:12" ht="42.75" customHeight="1" thickBot="1" x14ac:dyDescent="0.3">
      <c r="A15" s="8">
        <v>67</v>
      </c>
      <c r="B15" s="11" t="s">
        <v>18</v>
      </c>
      <c r="C15" s="50">
        <v>198298713.66999999</v>
      </c>
      <c r="D15" s="44">
        <v>221271695</v>
      </c>
      <c r="E15" s="51">
        <f>248784332-6000000</f>
        <v>242784332</v>
      </c>
      <c r="F15" s="51">
        <v>253021481</v>
      </c>
      <c r="G15" s="51">
        <v>264951644</v>
      </c>
    </row>
    <row r="16" spans="1:12" ht="28.5" customHeight="1" thickBot="1" x14ac:dyDescent="0.3">
      <c r="A16" s="8">
        <v>68</v>
      </c>
      <c r="B16" s="11" t="s">
        <v>20</v>
      </c>
      <c r="C16" s="50">
        <v>167056.56</v>
      </c>
      <c r="D16" s="44">
        <v>32000</v>
      </c>
      <c r="E16" s="51">
        <v>14000</v>
      </c>
      <c r="F16" s="51">
        <v>14000</v>
      </c>
      <c r="G16" s="51">
        <v>14000</v>
      </c>
    </row>
    <row r="17" spans="1:12" ht="30" customHeight="1" thickBot="1" x14ac:dyDescent="0.3">
      <c r="A17" s="9">
        <v>7</v>
      </c>
      <c r="B17" s="10" t="s">
        <v>21</v>
      </c>
      <c r="C17" s="48">
        <f>+C18</f>
        <v>24350.38</v>
      </c>
      <c r="D17" s="45">
        <f>+D18</f>
        <v>5168</v>
      </c>
      <c r="E17" s="49">
        <f>+E18</f>
        <v>288</v>
      </c>
      <c r="F17" s="49">
        <f t="shared" ref="F17:G17" si="0">+F18</f>
        <v>288</v>
      </c>
      <c r="G17" s="49">
        <f t="shared" si="0"/>
        <v>288</v>
      </c>
      <c r="H17" s="18"/>
      <c r="I17" s="18"/>
      <c r="J17" s="18"/>
    </row>
    <row r="18" spans="1:12" ht="44.25" customHeight="1" thickBot="1" x14ac:dyDescent="0.3">
      <c r="A18" s="8">
        <v>72</v>
      </c>
      <c r="B18" s="11" t="s">
        <v>22</v>
      </c>
      <c r="C18" s="50">
        <v>24350.38</v>
      </c>
      <c r="D18" s="44">
        <v>5168</v>
      </c>
      <c r="E18" s="51">
        <v>288</v>
      </c>
      <c r="F18" s="51">
        <v>288</v>
      </c>
      <c r="G18" s="51">
        <v>288</v>
      </c>
    </row>
    <row r="20" spans="1:12" ht="15.75" thickBot="1" x14ac:dyDescent="0.3"/>
    <row r="21" spans="1:12" ht="26.25" thickBot="1" x14ac:dyDescent="0.3">
      <c r="A21" s="17" t="s">
        <v>57</v>
      </c>
      <c r="B21" s="17" t="s">
        <v>58</v>
      </c>
      <c r="C21" s="17" t="s">
        <v>74</v>
      </c>
      <c r="D21" s="17" t="s">
        <v>81</v>
      </c>
      <c r="E21" s="17" t="s">
        <v>75</v>
      </c>
      <c r="F21" s="17" t="s">
        <v>53</v>
      </c>
      <c r="G21" s="17" t="s">
        <v>77</v>
      </c>
    </row>
    <row r="22" spans="1:12" ht="15.75" thickBot="1" x14ac:dyDescent="0.3">
      <c r="A22" s="30">
        <v>1</v>
      </c>
      <c r="B22" s="31">
        <v>2</v>
      </c>
      <c r="C22" s="53">
        <v>3</v>
      </c>
      <c r="D22" s="53">
        <v>4</v>
      </c>
      <c r="E22" s="53">
        <v>5</v>
      </c>
      <c r="F22" s="53">
        <v>6</v>
      </c>
      <c r="G22" s="53">
        <v>7</v>
      </c>
    </row>
    <row r="23" spans="1:12" ht="15.75" thickBot="1" x14ac:dyDescent="0.3">
      <c r="A23" s="33"/>
      <c r="B23" s="32" t="s">
        <v>70</v>
      </c>
      <c r="C23" s="46">
        <f>+C24+C30</f>
        <v>223299376.49000001</v>
      </c>
      <c r="D23" s="47">
        <f t="shared" ref="D23" si="1">+D24+D30</f>
        <v>241345956</v>
      </c>
      <c r="E23" s="47">
        <f>+E24+E30</f>
        <v>261341630</v>
      </c>
      <c r="F23" s="47">
        <f t="shared" ref="F23:G23" si="2">+F24+F30</f>
        <v>272607590</v>
      </c>
      <c r="G23" s="47">
        <f t="shared" si="2"/>
        <v>285336130</v>
      </c>
      <c r="H23" s="36"/>
      <c r="I23" s="36"/>
      <c r="J23" s="36"/>
      <c r="K23" s="36"/>
      <c r="L23" s="36"/>
    </row>
    <row r="24" spans="1:12" ht="15.75" thickBot="1" x14ac:dyDescent="0.3">
      <c r="A24" s="9">
        <v>3</v>
      </c>
      <c r="B24" s="10" t="s">
        <v>24</v>
      </c>
      <c r="C24" s="48">
        <f>+C25+C26+C27+C28+C29</f>
        <v>214445585.69</v>
      </c>
      <c r="D24" s="49">
        <f t="shared" ref="D24" si="3">+D25+D26+D27+D28+D29</f>
        <v>230267281</v>
      </c>
      <c r="E24" s="49">
        <f>+E25+E26+E27+E28+E29</f>
        <v>244313723</v>
      </c>
      <c r="F24" s="49">
        <f t="shared" ref="F24:G24" si="4">+F25+F26+F27+F28+F29</f>
        <v>255818205</v>
      </c>
      <c r="G24" s="49">
        <f t="shared" si="4"/>
        <v>268545041</v>
      </c>
    </row>
    <row r="25" spans="1:12" ht="15.75" thickBot="1" x14ac:dyDescent="0.3">
      <c r="A25" s="41">
        <v>31</v>
      </c>
      <c r="B25" s="11" t="s">
        <v>25</v>
      </c>
      <c r="C25" s="42">
        <v>114359590.34999999</v>
      </c>
      <c r="D25" s="44">
        <v>129420757</v>
      </c>
      <c r="E25" s="51">
        <f>133216506+22200</f>
        <v>133238706</v>
      </c>
      <c r="F25" s="51">
        <f>133861782+6000</f>
        <v>133867782</v>
      </c>
      <c r="G25" s="51">
        <f>134510284+0</f>
        <v>134510284</v>
      </c>
    </row>
    <row r="26" spans="1:12" ht="15.75" thickBot="1" x14ac:dyDescent="0.3">
      <c r="A26" s="8">
        <v>32</v>
      </c>
      <c r="B26" s="11" t="s">
        <v>26</v>
      </c>
      <c r="C26" s="42">
        <v>99258036.459999993</v>
      </c>
      <c r="D26" s="44">
        <v>98740567</v>
      </c>
      <c r="E26" s="51">
        <f>110964652+8191</f>
        <v>110972843</v>
      </c>
      <c r="F26" s="51">
        <f>121845541+5362</f>
        <v>121850903</v>
      </c>
      <c r="G26" s="51">
        <v>133935237</v>
      </c>
    </row>
    <row r="27" spans="1:12" ht="15.75" thickBot="1" x14ac:dyDescent="0.3">
      <c r="A27" s="8">
        <v>34</v>
      </c>
      <c r="B27" s="12" t="s">
        <v>27</v>
      </c>
      <c r="C27" s="42">
        <v>16502.59</v>
      </c>
      <c r="D27" s="44">
        <v>1907790</v>
      </c>
      <c r="E27" s="54">
        <v>17790</v>
      </c>
      <c r="F27" s="54">
        <v>17790</v>
      </c>
      <c r="G27" s="54">
        <v>17790</v>
      </c>
      <c r="H27" s="18"/>
      <c r="I27" s="18"/>
      <c r="J27" s="18"/>
    </row>
    <row r="28" spans="1:12" ht="51.75" thickBot="1" x14ac:dyDescent="0.3">
      <c r="A28" s="8">
        <v>37</v>
      </c>
      <c r="B28" s="12" t="s">
        <v>28</v>
      </c>
      <c r="C28" s="42">
        <v>44915.13</v>
      </c>
      <c r="D28" s="44">
        <v>103654</v>
      </c>
      <c r="E28" s="54">
        <v>45654</v>
      </c>
      <c r="F28" s="54">
        <v>43000</v>
      </c>
      <c r="G28" s="54">
        <v>43000</v>
      </c>
    </row>
    <row r="29" spans="1:12" ht="39" thickBot="1" x14ac:dyDescent="0.3">
      <c r="A29" s="8">
        <v>38</v>
      </c>
      <c r="B29" s="94" t="s">
        <v>55</v>
      </c>
      <c r="C29" s="95">
        <v>766541.16</v>
      </c>
      <c r="D29" s="93">
        <v>94513</v>
      </c>
      <c r="E29" s="54">
        <v>38730</v>
      </c>
      <c r="F29" s="54">
        <v>38730</v>
      </c>
      <c r="G29" s="54">
        <v>38730</v>
      </c>
    </row>
    <row r="30" spans="1:12" ht="26.25" thickBot="1" x14ac:dyDescent="0.3">
      <c r="A30" s="9">
        <v>4</v>
      </c>
      <c r="B30" s="10" t="s">
        <v>29</v>
      </c>
      <c r="C30" s="55">
        <f>+C31+C32+C33</f>
        <v>8853790.8000000007</v>
      </c>
      <c r="D30" s="56">
        <f t="shared" ref="D30" si="5">+D31+D32+D33</f>
        <v>11078675</v>
      </c>
      <c r="E30" s="56">
        <f>+E31+E32+E33</f>
        <v>17027907</v>
      </c>
      <c r="F30" s="56">
        <f t="shared" ref="F30:G30" si="6">+F31+F32+F33</f>
        <v>16789385</v>
      </c>
      <c r="G30" s="56">
        <f t="shared" si="6"/>
        <v>16791089</v>
      </c>
    </row>
    <row r="31" spans="1:12" ht="39" thickBot="1" x14ac:dyDescent="0.3">
      <c r="A31" s="8">
        <v>41</v>
      </c>
      <c r="B31" s="11" t="s">
        <v>30</v>
      </c>
      <c r="C31" s="42">
        <v>59941.48</v>
      </c>
      <c r="D31" s="44">
        <v>205100</v>
      </c>
      <c r="E31" s="54">
        <v>200</v>
      </c>
      <c r="F31" s="54">
        <v>200</v>
      </c>
      <c r="G31" s="54">
        <v>200</v>
      </c>
    </row>
    <row r="32" spans="1:12" ht="39" thickBot="1" x14ac:dyDescent="0.3">
      <c r="A32" s="8">
        <v>42</v>
      </c>
      <c r="B32" s="12" t="s">
        <v>31</v>
      </c>
      <c r="C32" s="42">
        <v>6334863.2599999998</v>
      </c>
      <c r="D32" s="44">
        <v>6015920</v>
      </c>
      <c r="E32" s="54">
        <f>21961607-6000000</f>
        <v>15961607</v>
      </c>
      <c r="F32" s="54">
        <v>16423085</v>
      </c>
      <c r="G32" s="54">
        <v>16424789</v>
      </c>
    </row>
    <row r="33" spans="1:7" ht="39" thickBot="1" x14ac:dyDescent="0.3">
      <c r="A33" s="14">
        <v>45</v>
      </c>
      <c r="B33" s="12" t="s">
        <v>32</v>
      </c>
      <c r="C33" s="42">
        <v>2458986.06</v>
      </c>
      <c r="D33" s="44">
        <v>4857655</v>
      </c>
      <c r="E33" s="51">
        <v>1066100</v>
      </c>
      <c r="F33" s="51">
        <v>366100</v>
      </c>
      <c r="G33" s="51">
        <v>366100</v>
      </c>
    </row>
  </sheetData>
  <mergeCells count="3">
    <mergeCell ref="A2:G2"/>
    <mergeCell ref="A3:G3"/>
    <mergeCell ref="A5:G5"/>
  </mergeCells>
  <pageMargins left="0.31496062992125984" right="0.31496062992125984" top="0.15748031496062992" bottom="0.15748031496062992" header="0.11811023622047245" footer="0.11811023622047245"/>
  <pageSetup paperSize="9" orientation="portrait" horizontalDpi="300" verticalDpi="30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A41B-6400-4518-99B3-CB883037E45E}">
  <dimension ref="A2:O44"/>
  <sheetViews>
    <sheetView showGridLines="0" workbookViewId="0">
      <selection activeCell="A3" sqref="A3:G3"/>
    </sheetView>
  </sheetViews>
  <sheetFormatPr defaultRowHeight="15" x14ac:dyDescent="0.25"/>
  <cols>
    <col min="1" max="1" width="8" style="96" customWidth="1"/>
    <col min="2" max="2" width="24" style="69" customWidth="1"/>
    <col min="3" max="3" width="13.5703125" customWidth="1"/>
    <col min="4" max="4" width="13.28515625" customWidth="1"/>
    <col min="5" max="5" width="12.7109375" customWidth="1"/>
    <col min="6" max="6" width="12.5703125" customWidth="1"/>
    <col min="7" max="7" width="11.5703125" customWidth="1"/>
    <col min="10" max="10" width="15.28515625" customWidth="1"/>
    <col min="12" max="12" width="12.7109375" customWidth="1"/>
    <col min="13" max="13" width="15.28515625" customWidth="1"/>
    <col min="14" max="15" width="10" bestFit="1" customWidth="1"/>
  </cols>
  <sheetData>
    <row r="2" spans="1:13" x14ac:dyDescent="0.25">
      <c r="C2" s="61"/>
      <c r="D2" s="61"/>
      <c r="E2" s="61"/>
      <c r="F2" s="61"/>
      <c r="G2" s="61"/>
      <c r="I2" s="36"/>
      <c r="J2" s="36"/>
      <c r="K2" s="36"/>
      <c r="L2" s="36"/>
      <c r="M2" s="36"/>
    </row>
    <row r="3" spans="1:13" ht="31.5" customHeight="1" x14ac:dyDescent="0.25">
      <c r="A3" s="133" t="s">
        <v>73</v>
      </c>
      <c r="B3" s="133"/>
      <c r="C3" s="133"/>
      <c r="D3" s="133"/>
      <c r="E3" s="133"/>
      <c r="F3" s="133"/>
      <c r="G3" s="133"/>
      <c r="I3" s="35"/>
    </row>
    <row r="4" spans="1:13" ht="15.75" thickBot="1" x14ac:dyDescent="0.3">
      <c r="B4" s="64"/>
    </row>
    <row r="5" spans="1:13" ht="44.25" customHeight="1" thickBot="1" x14ac:dyDescent="0.3">
      <c r="A5" s="17" t="s">
        <v>57</v>
      </c>
      <c r="B5" s="17" t="s">
        <v>60</v>
      </c>
      <c r="C5" s="17" t="s">
        <v>74</v>
      </c>
      <c r="D5" s="17" t="s">
        <v>81</v>
      </c>
      <c r="E5" s="17" t="s">
        <v>75</v>
      </c>
      <c r="F5" s="17" t="s">
        <v>53</v>
      </c>
      <c r="G5" s="17" t="s">
        <v>77</v>
      </c>
      <c r="I5" s="34"/>
    </row>
    <row r="6" spans="1:13" ht="13.5" customHeight="1" thickBot="1" x14ac:dyDescent="0.3">
      <c r="A6" s="65">
        <v>1</v>
      </c>
      <c r="B6" s="65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</row>
    <row r="7" spans="1:13" ht="19.5" customHeight="1" thickBot="1" x14ac:dyDescent="0.3">
      <c r="A7" s="97"/>
      <c r="B7" s="66" t="s">
        <v>69</v>
      </c>
      <c r="C7" s="58">
        <f>+C21+C19+C14+C12+C10+C8</f>
        <v>222844599.94999999</v>
      </c>
      <c r="D7" s="59">
        <f>+D21+D19+D14+D12+D10+D8</f>
        <v>239811216</v>
      </c>
      <c r="E7" s="59">
        <f>+E8+E10+E12+E14+E19+E21</f>
        <v>261341630</v>
      </c>
      <c r="F7" s="59">
        <f>+F8+F10+F12+F14+F19+F21</f>
        <v>272607590</v>
      </c>
      <c r="G7" s="59">
        <f>+G8+G10+G12+G14+G19+G21</f>
        <v>285336130</v>
      </c>
    </row>
    <row r="8" spans="1:13" ht="19.5" customHeight="1" thickBot="1" x14ac:dyDescent="0.3">
      <c r="A8" s="97">
        <v>1</v>
      </c>
      <c r="B8" s="66" t="s">
        <v>19</v>
      </c>
      <c r="C8" s="58">
        <f>+C9</f>
        <v>11507397.91</v>
      </c>
      <c r="D8" s="58">
        <f>+D9</f>
        <v>10593079</v>
      </c>
      <c r="E8" s="59">
        <f>+E9</f>
        <v>16490140</v>
      </c>
      <c r="F8" s="59">
        <f t="shared" ref="F8:G8" si="0">+F9</f>
        <v>16250140</v>
      </c>
      <c r="G8" s="59">
        <f t="shared" si="0"/>
        <v>16250140</v>
      </c>
    </row>
    <row r="9" spans="1:13" ht="19.5" customHeight="1" thickBot="1" x14ac:dyDescent="0.3">
      <c r="A9" s="13">
        <v>11</v>
      </c>
      <c r="B9" s="67" t="s">
        <v>19</v>
      </c>
      <c r="C9" s="63">
        <v>11507397.91</v>
      </c>
      <c r="D9" s="60">
        <v>10593079</v>
      </c>
      <c r="E9" s="60">
        <f>22490140-6000000</f>
        <v>16490140</v>
      </c>
      <c r="F9" s="60">
        <v>16250140</v>
      </c>
      <c r="G9" s="60">
        <v>16250140</v>
      </c>
    </row>
    <row r="10" spans="1:13" ht="19.5" customHeight="1" thickBot="1" x14ac:dyDescent="0.3">
      <c r="A10" s="97">
        <v>3</v>
      </c>
      <c r="B10" s="66" t="s">
        <v>14</v>
      </c>
      <c r="C10" s="58">
        <f>+C11</f>
        <v>2522274.25</v>
      </c>
      <c r="D10" s="59">
        <f>+D11</f>
        <v>3243268</v>
      </c>
      <c r="E10" s="59">
        <f>+E11</f>
        <v>2350001</v>
      </c>
      <c r="F10" s="59">
        <f t="shared" ref="F10:G10" si="1">+F11</f>
        <v>2350001</v>
      </c>
      <c r="G10" s="59">
        <f t="shared" si="1"/>
        <v>2350001</v>
      </c>
    </row>
    <row r="11" spans="1:13" ht="19.5" customHeight="1" thickBot="1" x14ac:dyDescent="0.3">
      <c r="A11" s="13">
        <v>31</v>
      </c>
      <c r="B11" s="67" t="s">
        <v>14</v>
      </c>
      <c r="C11" s="63">
        <v>2522274.25</v>
      </c>
      <c r="D11" s="60">
        <f>1+3243267</f>
        <v>3243268</v>
      </c>
      <c r="E11" s="60">
        <v>2350001</v>
      </c>
      <c r="F11" s="60">
        <v>2350001</v>
      </c>
      <c r="G11" s="60">
        <v>2350001</v>
      </c>
    </row>
    <row r="12" spans="1:13" ht="19.5" customHeight="1" thickBot="1" x14ac:dyDescent="0.3">
      <c r="A12" s="97">
        <v>4</v>
      </c>
      <c r="B12" s="66" t="s">
        <v>71</v>
      </c>
      <c r="C12" s="58">
        <f t="shared" ref="C12:D12" si="2">+C13</f>
        <v>201774809.28999999</v>
      </c>
      <c r="D12" s="59">
        <f t="shared" si="2"/>
        <v>223301956</v>
      </c>
      <c r="E12" s="59">
        <f>+E13</f>
        <v>241808192</v>
      </c>
      <c r="F12" s="59">
        <f t="shared" ref="F12:G12" si="3">+F13</f>
        <v>253345341</v>
      </c>
      <c r="G12" s="59">
        <f t="shared" si="3"/>
        <v>266105504</v>
      </c>
    </row>
    <row r="13" spans="1:13" ht="26.25" customHeight="1" thickBot="1" x14ac:dyDescent="0.3">
      <c r="A13" s="13">
        <v>43</v>
      </c>
      <c r="B13" s="67" t="s">
        <v>16</v>
      </c>
      <c r="C13" s="63">
        <v>201774809.28999999</v>
      </c>
      <c r="D13" s="60">
        <f>13281100+209988856+32000</f>
        <v>223301956</v>
      </c>
      <c r="E13" s="60">
        <v>241808192</v>
      </c>
      <c r="F13" s="60">
        <v>253345341</v>
      </c>
      <c r="G13" s="60">
        <v>266105504</v>
      </c>
    </row>
    <row r="14" spans="1:13" ht="19.5" customHeight="1" thickBot="1" x14ac:dyDescent="0.3">
      <c r="A14" s="97">
        <v>5</v>
      </c>
      <c r="B14" s="66" t="s">
        <v>72</v>
      </c>
      <c r="C14" s="58">
        <f>+C16+C17+C18+C15</f>
        <v>6677112.29</v>
      </c>
      <c r="D14" s="59">
        <f t="shared" ref="D14:G14" si="4">+D16+D17+D18+D15</f>
        <v>2369995</v>
      </c>
      <c r="E14" s="59">
        <f t="shared" si="4"/>
        <v>659009</v>
      </c>
      <c r="F14" s="59">
        <f t="shared" si="4"/>
        <v>627820</v>
      </c>
      <c r="G14" s="59">
        <f t="shared" si="4"/>
        <v>596197</v>
      </c>
    </row>
    <row r="15" spans="1:13" ht="19.5" customHeight="1" thickBot="1" x14ac:dyDescent="0.3">
      <c r="A15" s="14">
        <v>50</v>
      </c>
      <c r="B15" s="67" t="s">
        <v>78</v>
      </c>
      <c r="C15" s="63">
        <v>0</v>
      </c>
      <c r="D15" s="60">
        <v>0</v>
      </c>
      <c r="E15" s="60">
        <v>46586</v>
      </c>
      <c r="F15" s="60">
        <v>32948</v>
      </c>
      <c r="G15" s="60">
        <v>10983</v>
      </c>
    </row>
    <row r="16" spans="1:13" ht="19.5" customHeight="1" thickBot="1" x14ac:dyDescent="0.3">
      <c r="A16" s="13">
        <v>52</v>
      </c>
      <c r="B16" s="67" t="s">
        <v>12</v>
      </c>
      <c r="C16" s="63">
        <v>6677112.29</v>
      </c>
      <c r="D16" s="60">
        <v>1680235</v>
      </c>
      <c r="E16" s="60">
        <v>585214</v>
      </c>
      <c r="F16" s="60">
        <v>585214</v>
      </c>
      <c r="G16" s="60">
        <v>585214</v>
      </c>
    </row>
    <row r="17" spans="1:15" ht="19.5" customHeight="1" thickBot="1" x14ac:dyDescent="0.3">
      <c r="A17" s="13">
        <v>563</v>
      </c>
      <c r="B17" s="67" t="s">
        <v>79</v>
      </c>
      <c r="C17" s="63">
        <v>0</v>
      </c>
      <c r="D17" s="60">
        <v>0</v>
      </c>
      <c r="E17" s="60">
        <v>27209</v>
      </c>
      <c r="F17" s="60">
        <v>9658</v>
      </c>
      <c r="G17" s="60">
        <v>0</v>
      </c>
    </row>
    <row r="18" spans="1:15" ht="24.75" customHeight="1" thickBot="1" x14ac:dyDescent="0.3">
      <c r="A18" s="13">
        <v>581</v>
      </c>
      <c r="B18" s="67" t="s">
        <v>54</v>
      </c>
      <c r="C18" s="63">
        <v>0</v>
      </c>
      <c r="D18" s="60">
        <v>689760</v>
      </c>
      <c r="E18" s="60">
        <v>0</v>
      </c>
      <c r="F18" s="60">
        <v>0</v>
      </c>
      <c r="G18" s="60">
        <v>0</v>
      </c>
    </row>
    <row r="19" spans="1:15" ht="19.5" customHeight="1" thickBot="1" x14ac:dyDescent="0.3">
      <c r="A19" s="97">
        <v>6</v>
      </c>
      <c r="B19" s="66" t="s">
        <v>17</v>
      </c>
      <c r="C19" s="58">
        <f>+C20</f>
        <v>338655.83</v>
      </c>
      <c r="D19" s="59">
        <f>+D20</f>
        <v>266500</v>
      </c>
      <c r="E19" s="59">
        <f>+E20</f>
        <v>34000</v>
      </c>
      <c r="F19" s="59">
        <f t="shared" ref="F19:G19" si="5">+F20</f>
        <v>34000</v>
      </c>
      <c r="G19" s="59">
        <f t="shared" si="5"/>
        <v>34000</v>
      </c>
    </row>
    <row r="20" spans="1:15" ht="19.5" customHeight="1" thickBot="1" x14ac:dyDescent="0.3">
      <c r="A20" s="13">
        <v>61</v>
      </c>
      <c r="B20" s="67" t="s">
        <v>17</v>
      </c>
      <c r="C20" s="63">
        <v>338655.83</v>
      </c>
      <c r="D20" s="60">
        <v>266500</v>
      </c>
      <c r="E20" s="60">
        <v>34000</v>
      </c>
      <c r="F20" s="60">
        <v>34000</v>
      </c>
      <c r="G20" s="60">
        <v>34000</v>
      </c>
    </row>
    <row r="21" spans="1:15" ht="40.5" customHeight="1" thickBot="1" x14ac:dyDescent="0.3">
      <c r="A21" s="97">
        <v>7</v>
      </c>
      <c r="B21" s="66" t="s">
        <v>23</v>
      </c>
      <c r="C21" s="58">
        <f>+C22</f>
        <v>24350.38</v>
      </c>
      <c r="D21" s="59">
        <f>+D22</f>
        <v>36418</v>
      </c>
      <c r="E21" s="59">
        <f>+E22</f>
        <v>288</v>
      </c>
      <c r="F21" s="59">
        <f t="shared" ref="F21:G21" si="6">+F22</f>
        <v>288</v>
      </c>
      <c r="G21" s="59">
        <f t="shared" si="6"/>
        <v>288</v>
      </c>
    </row>
    <row r="22" spans="1:15" ht="31.5" customHeight="1" thickBot="1" x14ac:dyDescent="0.3">
      <c r="A22" s="13">
        <v>71</v>
      </c>
      <c r="B22" s="67" t="s">
        <v>23</v>
      </c>
      <c r="C22" s="63">
        <v>24350.38</v>
      </c>
      <c r="D22" s="60">
        <f>31250+5168</f>
        <v>36418</v>
      </c>
      <c r="E22" s="60">
        <v>288</v>
      </c>
      <c r="F22" s="60">
        <v>288</v>
      </c>
      <c r="G22" s="60">
        <v>288</v>
      </c>
    </row>
    <row r="23" spans="1:15" ht="30" customHeight="1" thickBot="1" x14ac:dyDescent="0.3">
      <c r="A23" s="98"/>
      <c r="B23" s="68"/>
      <c r="C23" s="40"/>
      <c r="D23" s="40"/>
      <c r="E23" s="40"/>
      <c r="F23" s="40"/>
      <c r="G23" s="29"/>
    </row>
    <row r="24" spans="1:15" ht="26.25" customHeight="1" thickBot="1" x14ac:dyDescent="0.3">
      <c r="A24" s="17" t="s">
        <v>57</v>
      </c>
      <c r="B24" s="17" t="s">
        <v>60</v>
      </c>
      <c r="C24" s="17" t="s">
        <v>74</v>
      </c>
      <c r="D24" s="17" t="s">
        <v>81</v>
      </c>
      <c r="E24" s="17" t="s">
        <v>75</v>
      </c>
      <c r="F24" s="17" t="s">
        <v>53</v>
      </c>
      <c r="G24" s="17" t="s">
        <v>77</v>
      </c>
      <c r="J24" s="36"/>
      <c r="K24" s="36"/>
      <c r="L24" s="36"/>
      <c r="M24" s="36"/>
      <c r="N24" s="36"/>
      <c r="O24" s="36"/>
    </row>
    <row r="25" spans="1:15" ht="13.5" customHeight="1" thickBot="1" x14ac:dyDescent="0.3">
      <c r="A25" s="65">
        <v>1</v>
      </c>
      <c r="B25" s="65">
        <v>2</v>
      </c>
      <c r="C25" s="57">
        <v>3</v>
      </c>
      <c r="D25" s="57">
        <v>4</v>
      </c>
      <c r="E25" s="57">
        <v>5</v>
      </c>
      <c r="F25" s="57">
        <v>6</v>
      </c>
      <c r="G25" s="57">
        <v>7</v>
      </c>
    </row>
    <row r="26" spans="1:15" ht="15.75" thickBot="1" x14ac:dyDescent="0.3">
      <c r="A26" s="97"/>
      <c r="B26" s="66" t="s">
        <v>70</v>
      </c>
      <c r="C26" s="48">
        <f>+C27+C29+C31+C33+C38+C40</f>
        <v>223299376.49000001</v>
      </c>
      <c r="D26" s="49">
        <f>+D27+D29+D31+D33+D38+D40</f>
        <v>241345956</v>
      </c>
      <c r="E26" s="49">
        <f>+E27+E29+E31+E33+E38+E40</f>
        <v>261341630</v>
      </c>
      <c r="F26" s="49">
        <f>+F27+F29+F31+F33+F38+F40</f>
        <v>272607590</v>
      </c>
      <c r="G26" s="49">
        <f>+G27+G29+G31+G33+G38+G40</f>
        <v>285336130</v>
      </c>
      <c r="I26" s="18"/>
      <c r="J26" s="18"/>
      <c r="K26" s="18"/>
    </row>
    <row r="27" spans="1:15" ht="21.75" customHeight="1" thickBot="1" x14ac:dyDescent="0.3">
      <c r="A27" s="97">
        <v>1</v>
      </c>
      <c r="B27" s="66" t="s">
        <v>19</v>
      </c>
      <c r="C27" s="48">
        <f>+C28</f>
        <v>11507397.91</v>
      </c>
      <c r="D27" s="49">
        <f>+D28</f>
        <v>10593079</v>
      </c>
      <c r="E27" s="49">
        <f>+E28</f>
        <v>16490140</v>
      </c>
      <c r="F27" s="49">
        <f>+F28</f>
        <v>16250140</v>
      </c>
      <c r="G27" s="49">
        <f>+G28</f>
        <v>16250140</v>
      </c>
    </row>
    <row r="28" spans="1:15" ht="21" customHeight="1" thickBot="1" x14ac:dyDescent="0.3">
      <c r="A28" s="13">
        <v>11</v>
      </c>
      <c r="B28" s="67" t="s">
        <v>19</v>
      </c>
      <c r="C28" s="50">
        <v>11507397.91</v>
      </c>
      <c r="D28" s="51">
        <v>10593079</v>
      </c>
      <c r="E28" s="51">
        <f>22490140-6000000</f>
        <v>16490140</v>
      </c>
      <c r="F28" s="51">
        <v>16250140</v>
      </c>
      <c r="G28" s="51">
        <v>16250140</v>
      </c>
      <c r="I28" s="18"/>
      <c r="J28" s="18"/>
      <c r="K28" s="18"/>
    </row>
    <row r="29" spans="1:15" ht="24" customHeight="1" thickBot="1" x14ac:dyDescent="0.3">
      <c r="A29" s="97">
        <v>3</v>
      </c>
      <c r="B29" s="66" t="s">
        <v>14</v>
      </c>
      <c r="C29" s="48">
        <f>+C30</f>
        <v>3218400.39</v>
      </c>
      <c r="D29" s="49">
        <f>+D30</f>
        <v>3299522</v>
      </c>
      <c r="E29" s="49">
        <f>+E30</f>
        <v>2350001</v>
      </c>
      <c r="F29" s="49">
        <f t="shared" ref="F29:G29" si="7">+F30</f>
        <v>2350001</v>
      </c>
      <c r="G29" s="49">
        <f t="shared" si="7"/>
        <v>2350001</v>
      </c>
    </row>
    <row r="30" spans="1:15" ht="21.75" customHeight="1" thickBot="1" x14ac:dyDescent="0.3">
      <c r="A30" s="13">
        <v>31</v>
      </c>
      <c r="B30" s="67" t="s">
        <v>14</v>
      </c>
      <c r="C30" s="50">
        <v>3218400.39</v>
      </c>
      <c r="D30" s="51">
        <v>3299522</v>
      </c>
      <c r="E30" s="51">
        <v>2350001</v>
      </c>
      <c r="F30" s="51">
        <v>2350001</v>
      </c>
      <c r="G30" s="51">
        <v>2350001</v>
      </c>
      <c r="I30" s="18"/>
      <c r="J30" s="18"/>
      <c r="K30" s="18"/>
    </row>
    <row r="31" spans="1:15" ht="27" customHeight="1" thickBot="1" x14ac:dyDescent="0.3">
      <c r="A31" s="97">
        <v>4</v>
      </c>
      <c r="B31" s="66" t="s">
        <v>71</v>
      </c>
      <c r="C31" s="48">
        <f>+C32</f>
        <v>201843499.25999999</v>
      </c>
      <c r="D31" s="49">
        <f>+D32</f>
        <v>223629177</v>
      </c>
      <c r="E31" s="49">
        <f>+E32</f>
        <v>241808192</v>
      </c>
      <c r="F31" s="49">
        <f t="shared" ref="F31:G31" si="8">+F32</f>
        <v>253345341</v>
      </c>
      <c r="G31" s="49">
        <f t="shared" si="8"/>
        <v>266105504</v>
      </c>
    </row>
    <row r="32" spans="1:15" ht="33.75" customHeight="1" thickBot="1" x14ac:dyDescent="0.3">
      <c r="A32" s="13">
        <v>43</v>
      </c>
      <c r="B32" s="67" t="s">
        <v>16</v>
      </c>
      <c r="C32" s="50">
        <v>201843499.25999999</v>
      </c>
      <c r="D32" s="51">
        <v>223629177</v>
      </c>
      <c r="E32" s="51">
        <v>241808192</v>
      </c>
      <c r="F32" s="51">
        <v>253345341</v>
      </c>
      <c r="G32" s="51">
        <v>266105504</v>
      </c>
      <c r="I32" s="18"/>
      <c r="J32" s="18"/>
      <c r="K32" s="18"/>
    </row>
    <row r="33" spans="1:11" ht="15.75" thickBot="1" x14ac:dyDescent="0.3">
      <c r="A33" s="97">
        <v>5</v>
      </c>
      <c r="B33" s="66" t="s">
        <v>72</v>
      </c>
      <c r="C33" s="48">
        <f>+C34+C35+C36+C37</f>
        <v>6575450.75</v>
      </c>
      <c r="D33" s="48">
        <f t="shared" ref="D33:G33" si="9">+D34+D35+D36+D37</f>
        <v>2882273</v>
      </c>
      <c r="E33" s="48">
        <f t="shared" si="9"/>
        <v>659009</v>
      </c>
      <c r="F33" s="48">
        <f t="shared" si="9"/>
        <v>627820</v>
      </c>
      <c r="G33" s="48">
        <f t="shared" si="9"/>
        <v>596197</v>
      </c>
    </row>
    <row r="34" spans="1:11" ht="26.25" thickBot="1" x14ac:dyDescent="0.3">
      <c r="A34" s="14">
        <v>50</v>
      </c>
      <c r="B34" s="67" t="s">
        <v>78</v>
      </c>
      <c r="C34" s="50">
        <v>0</v>
      </c>
      <c r="D34" s="51">
        <v>0</v>
      </c>
      <c r="E34" s="51">
        <v>46586</v>
      </c>
      <c r="F34" s="51">
        <v>32948</v>
      </c>
      <c r="G34" s="51">
        <v>10983</v>
      </c>
    </row>
    <row r="35" spans="1:11" ht="21.75" customHeight="1" thickBot="1" x14ac:dyDescent="0.3">
      <c r="A35" s="13">
        <v>52</v>
      </c>
      <c r="B35" s="67" t="s">
        <v>12</v>
      </c>
      <c r="C35" s="50">
        <v>6575450.75</v>
      </c>
      <c r="D35" s="51">
        <v>2192513</v>
      </c>
      <c r="E35" s="51">
        <v>585214</v>
      </c>
      <c r="F35" s="51">
        <v>585214</v>
      </c>
      <c r="G35" s="51">
        <v>585214</v>
      </c>
      <c r="I35" s="18"/>
      <c r="J35" s="18"/>
      <c r="K35" s="18"/>
    </row>
    <row r="36" spans="1:11" ht="21.75" customHeight="1" thickBot="1" x14ac:dyDescent="0.3">
      <c r="A36" s="13">
        <v>563</v>
      </c>
      <c r="B36" s="67" t="s">
        <v>79</v>
      </c>
      <c r="C36" s="50">
        <v>0</v>
      </c>
      <c r="D36" s="51">
        <v>0</v>
      </c>
      <c r="E36" s="51">
        <v>27209</v>
      </c>
      <c r="F36" s="51">
        <v>9658</v>
      </c>
      <c r="G36" s="51">
        <v>0</v>
      </c>
      <c r="I36" s="18"/>
      <c r="J36" s="18"/>
      <c r="K36" s="18"/>
    </row>
    <row r="37" spans="1:11" ht="31.5" customHeight="1" thickBot="1" x14ac:dyDescent="0.3">
      <c r="A37" s="13">
        <v>581</v>
      </c>
      <c r="B37" s="67" t="s">
        <v>54</v>
      </c>
      <c r="C37" s="50">
        <v>0</v>
      </c>
      <c r="D37" s="51">
        <v>689760</v>
      </c>
      <c r="E37" s="51">
        <v>0</v>
      </c>
      <c r="F37" s="51">
        <v>0</v>
      </c>
      <c r="G37" s="51">
        <v>0</v>
      </c>
      <c r="I37" s="18"/>
      <c r="J37" s="18"/>
      <c r="K37" s="18"/>
    </row>
    <row r="38" spans="1:11" ht="24" customHeight="1" thickBot="1" x14ac:dyDescent="0.3">
      <c r="A38" s="97">
        <v>6</v>
      </c>
      <c r="B38" s="66" t="s">
        <v>17</v>
      </c>
      <c r="C38" s="48">
        <f>+C39</f>
        <v>154628.18</v>
      </c>
      <c r="D38" s="49">
        <f>+D39</f>
        <v>881107</v>
      </c>
      <c r="E38" s="49">
        <f>+E39</f>
        <v>34000</v>
      </c>
      <c r="F38" s="49">
        <f t="shared" ref="F38:G38" si="10">+F39</f>
        <v>34000</v>
      </c>
      <c r="G38" s="49">
        <f t="shared" si="10"/>
        <v>34000</v>
      </c>
    </row>
    <row r="39" spans="1:11" ht="21" customHeight="1" thickBot="1" x14ac:dyDescent="0.3">
      <c r="A39" s="13">
        <v>61</v>
      </c>
      <c r="B39" s="67" t="s">
        <v>17</v>
      </c>
      <c r="C39" s="50">
        <v>154628.18</v>
      </c>
      <c r="D39" s="51">
        <v>881107</v>
      </c>
      <c r="E39" s="51">
        <v>34000</v>
      </c>
      <c r="F39" s="51">
        <v>34000</v>
      </c>
      <c r="G39" s="51">
        <v>34000</v>
      </c>
      <c r="I39" s="18"/>
      <c r="J39" s="18"/>
      <c r="K39" s="18"/>
    </row>
    <row r="40" spans="1:11" ht="58.5" customHeight="1" thickBot="1" x14ac:dyDescent="0.3">
      <c r="A40" s="97">
        <v>7</v>
      </c>
      <c r="B40" s="66" t="s">
        <v>23</v>
      </c>
      <c r="C40" s="48">
        <f>+C41</f>
        <v>0</v>
      </c>
      <c r="D40" s="49">
        <f>+D41</f>
        <v>60798</v>
      </c>
      <c r="E40" s="49">
        <f>+E41</f>
        <v>288</v>
      </c>
      <c r="F40" s="49">
        <f t="shared" ref="F40:G40" si="11">+F41</f>
        <v>288</v>
      </c>
      <c r="G40" s="49">
        <f t="shared" si="11"/>
        <v>288</v>
      </c>
    </row>
    <row r="41" spans="1:11" ht="50.25" customHeight="1" thickBot="1" x14ac:dyDescent="0.3">
      <c r="A41" s="13">
        <v>71</v>
      </c>
      <c r="B41" s="67" t="s">
        <v>23</v>
      </c>
      <c r="C41" s="50">
        <v>0</v>
      </c>
      <c r="D41" s="51">
        <v>60798</v>
      </c>
      <c r="E41" s="51">
        <v>288</v>
      </c>
      <c r="F41" s="51">
        <v>288</v>
      </c>
      <c r="G41" s="51">
        <v>288</v>
      </c>
      <c r="I41" s="18"/>
      <c r="J41" s="18"/>
      <c r="K41" s="18"/>
    </row>
    <row r="42" spans="1:11" x14ac:dyDescent="0.25">
      <c r="E42" s="18"/>
      <c r="F42" s="18"/>
      <c r="G42" s="18"/>
    </row>
    <row r="44" spans="1:11" x14ac:dyDescent="0.25">
      <c r="E44" s="18"/>
      <c r="F44" s="18"/>
      <c r="G44" s="18"/>
    </row>
  </sheetData>
  <mergeCells count="1">
    <mergeCell ref="A3:G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B244-9AEE-491D-BFDB-04A617EFBC2D}">
  <dimension ref="A2:M15"/>
  <sheetViews>
    <sheetView workbookViewId="0">
      <selection activeCell="A3" sqref="A3:G3"/>
    </sheetView>
  </sheetViews>
  <sheetFormatPr defaultRowHeight="15" x14ac:dyDescent="0.25"/>
  <cols>
    <col min="2" max="2" width="17.42578125" customWidth="1"/>
    <col min="3" max="3" width="14.140625" customWidth="1"/>
    <col min="4" max="4" width="13.140625" customWidth="1"/>
    <col min="5" max="6" width="12.140625" customWidth="1"/>
    <col min="7" max="7" width="10.7109375" customWidth="1"/>
  </cols>
  <sheetData>
    <row r="2" spans="1:13" x14ac:dyDescent="0.25">
      <c r="I2" s="35"/>
    </row>
    <row r="3" spans="1:13" ht="31.5" customHeight="1" x14ac:dyDescent="0.25">
      <c r="A3" s="133" t="s">
        <v>65</v>
      </c>
      <c r="B3" s="133"/>
      <c r="C3" s="133"/>
      <c r="D3" s="133"/>
      <c r="E3" s="133"/>
      <c r="F3" s="133"/>
      <c r="G3" s="133"/>
    </row>
    <row r="4" spans="1:13" ht="15.75" thickBot="1" x14ac:dyDescent="0.3">
      <c r="B4" s="1"/>
      <c r="C4" s="1"/>
      <c r="D4" s="1"/>
      <c r="E4" s="1"/>
      <c r="F4" s="1"/>
      <c r="G4" s="1"/>
    </row>
    <row r="5" spans="1:13" ht="26.25" thickBot="1" x14ac:dyDescent="0.3">
      <c r="A5" s="17" t="s">
        <v>57</v>
      </c>
      <c r="B5" s="17" t="s">
        <v>60</v>
      </c>
      <c r="C5" s="17" t="s">
        <v>74</v>
      </c>
      <c r="D5" s="17" t="s">
        <v>81</v>
      </c>
      <c r="E5" s="17" t="s">
        <v>75</v>
      </c>
      <c r="F5" s="17" t="s">
        <v>53</v>
      </c>
      <c r="G5" s="17" t="s">
        <v>77</v>
      </c>
    </row>
    <row r="6" spans="1:13" ht="15.75" thickBot="1" x14ac:dyDescent="0.3">
      <c r="A6" s="22">
        <v>1</v>
      </c>
      <c r="B6" s="22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I6" s="121"/>
      <c r="J6" s="121"/>
      <c r="K6" s="121"/>
      <c r="L6" s="121"/>
      <c r="M6" s="121"/>
    </row>
    <row r="7" spans="1:13" ht="24" customHeight="1" thickBot="1" x14ac:dyDescent="0.3">
      <c r="A7" s="15"/>
      <c r="B7" s="15" t="s">
        <v>33</v>
      </c>
      <c r="C7" s="62">
        <f t="shared" ref="C7:E8" si="0">+C8</f>
        <v>223299376.49000001</v>
      </c>
      <c r="D7" s="49">
        <f t="shared" si="0"/>
        <v>241345956</v>
      </c>
      <c r="E7" s="49">
        <f t="shared" si="0"/>
        <v>261341630</v>
      </c>
      <c r="F7" s="49">
        <f t="shared" ref="F7:G8" si="1">+F8</f>
        <v>272607590</v>
      </c>
      <c r="G7" s="49">
        <f t="shared" si="1"/>
        <v>285336130</v>
      </c>
    </row>
    <row r="8" spans="1:13" ht="27" customHeight="1" thickBot="1" x14ac:dyDescent="0.3">
      <c r="A8" s="38" t="s">
        <v>61</v>
      </c>
      <c r="B8" s="15" t="s">
        <v>63</v>
      </c>
      <c r="C8" s="62">
        <f t="shared" si="0"/>
        <v>223299376.49000001</v>
      </c>
      <c r="D8" s="49">
        <f t="shared" si="0"/>
        <v>241345956</v>
      </c>
      <c r="E8" s="49">
        <f t="shared" si="0"/>
        <v>261341630</v>
      </c>
      <c r="F8" s="49">
        <f t="shared" si="1"/>
        <v>272607590</v>
      </c>
      <c r="G8" s="49">
        <f t="shared" si="1"/>
        <v>285336130</v>
      </c>
    </row>
    <row r="9" spans="1:13" ht="27" customHeight="1" thickBot="1" x14ac:dyDescent="0.3">
      <c r="A9" s="39" t="s">
        <v>62</v>
      </c>
      <c r="B9" s="16" t="s">
        <v>64</v>
      </c>
      <c r="C9" s="43">
        <v>223299376.49000001</v>
      </c>
      <c r="D9" s="51">
        <v>241345956</v>
      </c>
      <c r="E9" s="51">
        <f>267341630-6000000</f>
        <v>261341630</v>
      </c>
      <c r="F9" s="51">
        <v>272607590</v>
      </c>
      <c r="G9" s="51">
        <v>285336130</v>
      </c>
    </row>
    <row r="10" spans="1:13" x14ac:dyDescent="0.25">
      <c r="E10" s="18"/>
      <c r="F10" s="18"/>
    </row>
    <row r="11" spans="1:13" x14ac:dyDescent="0.25">
      <c r="E11" s="18"/>
      <c r="F11" s="18"/>
      <c r="G11" s="18"/>
    </row>
    <row r="12" spans="1:13" x14ac:dyDescent="0.25">
      <c r="E12" s="18"/>
      <c r="F12" s="18"/>
      <c r="G12" s="18"/>
    </row>
    <row r="13" spans="1:13" x14ac:dyDescent="0.25">
      <c r="E13" s="18"/>
      <c r="F13" s="18"/>
      <c r="G13" s="18"/>
    </row>
    <row r="14" spans="1:13" x14ac:dyDescent="0.25">
      <c r="E14" s="18"/>
      <c r="F14" s="18"/>
      <c r="G14" s="18"/>
    </row>
    <row r="15" spans="1:13" x14ac:dyDescent="0.25">
      <c r="E15" s="18"/>
      <c r="F15" s="18"/>
      <c r="G15" s="18"/>
    </row>
  </sheetData>
  <mergeCells count="1">
    <mergeCell ref="A3:G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7E89-1FEC-4E22-9287-387FCA5D5B17}">
  <sheetPr>
    <pageSetUpPr fitToPage="1"/>
  </sheetPr>
  <dimension ref="A1:I14"/>
  <sheetViews>
    <sheetView workbookViewId="0">
      <selection activeCell="H4" sqref="H4"/>
    </sheetView>
  </sheetViews>
  <sheetFormatPr defaultRowHeight="15" x14ac:dyDescent="0.25"/>
  <cols>
    <col min="1" max="1" width="9.5703125" customWidth="1"/>
    <col min="2" max="2" width="29.140625" customWidth="1"/>
    <col min="3" max="3" width="10" customWidth="1"/>
    <col min="4" max="4" width="9.5703125" customWidth="1"/>
    <col min="5" max="5" width="10" customWidth="1"/>
    <col min="6" max="6" width="11.140625" customWidth="1"/>
    <col min="7" max="7" width="12" customWidth="1"/>
    <col min="8" max="9" width="25.28515625" customWidth="1"/>
  </cols>
  <sheetData>
    <row r="1" spans="1:9" ht="18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ht="15.75" x14ac:dyDescent="0.25">
      <c r="A2" s="136" t="s">
        <v>0</v>
      </c>
      <c r="B2" s="136"/>
      <c r="C2" s="136"/>
      <c r="D2" s="136"/>
      <c r="E2" s="136"/>
      <c r="F2" s="136"/>
      <c r="G2" s="136"/>
      <c r="H2" s="24"/>
      <c r="I2" s="24"/>
    </row>
    <row r="3" spans="1:9" ht="18" x14ac:dyDescent="0.25">
      <c r="A3" s="23"/>
      <c r="B3" s="23"/>
      <c r="C3" s="23"/>
      <c r="D3" s="23"/>
      <c r="E3" s="23"/>
      <c r="F3" s="23"/>
      <c r="G3" s="23"/>
      <c r="H3" s="25"/>
      <c r="I3" s="25"/>
    </row>
    <row r="4" spans="1:9" ht="15.75" x14ac:dyDescent="0.25">
      <c r="A4" s="137" t="s">
        <v>42</v>
      </c>
      <c r="B4" s="137"/>
      <c r="C4" s="137"/>
      <c r="D4" s="137"/>
      <c r="E4" s="137"/>
      <c r="F4" s="137"/>
      <c r="G4" s="137"/>
      <c r="H4" s="35"/>
      <c r="I4" s="26"/>
    </row>
    <row r="5" spans="1:9" ht="18.75" x14ac:dyDescent="0.25">
      <c r="A5" s="99"/>
      <c r="B5" s="99"/>
      <c r="C5" s="99"/>
      <c r="D5" s="99"/>
      <c r="E5" s="99"/>
      <c r="F5" s="99"/>
      <c r="G5" s="99"/>
      <c r="H5" s="25"/>
      <c r="I5" s="25"/>
    </row>
    <row r="6" spans="1:9" ht="15.75" x14ac:dyDescent="0.25">
      <c r="A6" s="137" t="s">
        <v>43</v>
      </c>
      <c r="B6" s="137"/>
      <c r="C6" s="137"/>
      <c r="D6" s="137"/>
      <c r="E6" s="137"/>
      <c r="F6" s="137"/>
      <c r="G6" s="137"/>
      <c r="H6" s="27"/>
      <c r="I6" s="27"/>
    </row>
    <row r="7" spans="1:9" ht="18.75" x14ac:dyDescent="0.25">
      <c r="A7" s="99"/>
      <c r="B7" s="99"/>
      <c r="C7" s="99"/>
      <c r="D7" s="99"/>
      <c r="E7" s="99"/>
      <c r="F7" s="99"/>
      <c r="G7" s="99"/>
      <c r="H7" s="25"/>
      <c r="I7" s="25"/>
    </row>
    <row r="8" spans="1:9" ht="25.5" x14ac:dyDescent="0.25">
      <c r="A8" s="124" t="s">
        <v>57</v>
      </c>
      <c r="B8" s="124" t="s">
        <v>60</v>
      </c>
      <c r="C8" s="124" t="s">
        <v>74</v>
      </c>
      <c r="D8" s="124" t="s">
        <v>81</v>
      </c>
      <c r="E8" s="124" t="s">
        <v>75</v>
      </c>
      <c r="F8" s="124" t="s">
        <v>53</v>
      </c>
      <c r="G8" s="124" t="s">
        <v>77</v>
      </c>
    </row>
    <row r="9" spans="1:9" s="28" customFormat="1" ht="12.75" x14ac:dyDescent="0.2">
      <c r="A9" s="124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</row>
    <row r="10" spans="1:9" ht="25.5" x14ac:dyDescent="0.25">
      <c r="A10" s="125">
        <v>8</v>
      </c>
      <c r="B10" s="125" t="s">
        <v>44</v>
      </c>
      <c r="C10" s="126">
        <f>+C11</f>
        <v>0</v>
      </c>
      <c r="D10" s="126">
        <f>+D11</f>
        <v>0</v>
      </c>
      <c r="E10" s="126">
        <f t="shared" ref="E10:G10" si="0">+E11</f>
        <v>0</v>
      </c>
      <c r="F10" s="126">
        <f t="shared" si="0"/>
        <v>0</v>
      </c>
      <c r="G10" s="126">
        <f t="shared" si="0"/>
        <v>0</v>
      </c>
    </row>
    <row r="11" spans="1:9" x14ac:dyDescent="0.25">
      <c r="A11" s="100">
        <v>84</v>
      </c>
      <c r="B11" s="102" t="s">
        <v>45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</row>
    <row r="12" spans="1:9" ht="30.75" customHeight="1" x14ac:dyDescent="0.25">
      <c r="A12" s="104">
        <v>5</v>
      </c>
      <c r="B12" s="105" t="s">
        <v>47</v>
      </c>
      <c r="C12" s="101">
        <f>+C13</f>
        <v>0</v>
      </c>
      <c r="D12" s="101">
        <f>+D13</f>
        <v>0</v>
      </c>
      <c r="E12" s="101">
        <f t="shared" ref="E12:G12" si="1">+E13</f>
        <v>0</v>
      </c>
      <c r="F12" s="101">
        <f t="shared" si="1"/>
        <v>0</v>
      </c>
      <c r="G12" s="101">
        <f t="shared" si="1"/>
        <v>0</v>
      </c>
    </row>
    <row r="13" spans="1:9" ht="25.5" x14ac:dyDescent="0.25">
      <c r="A13" s="102">
        <v>54</v>
      </c>
      <c r="B13" s="106" t="s">
        <v>48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</row>
    <row r="14" spans="1:9" x14ac:dyDescent="0.25">
      <c r="A14" s="69"/>
      <c r="B14" s="69"/>
      <c r="C14" s="69"/>
      <c r="D14" s="69"/>
      <c r="E14" s="69"/>
      <c r="F14" s="69"/>
      <c r="G14" s="69"/>
    </row>
  </sheetData>
  <mergeCells count="3">
    <mergeCell ref="A2:G2"/>
    <mergeCell ref="A4:G4"/>
    <mergeCell ref="A6:G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AFF0-CE3B-4669-BDDD-0B30400A3C3D}">
  <sheetPr>
    <pageSetUpPr fitToPage="1"/>
  </sheetPr>
  <dimension ref="A1:I26"/>
  <sheetViews>
    <sheetView workbookViewId="0">
      <selection activeCell="H2" sqref="H2"/>
    </sheetView>
  </sheetViews>
  <sheetFormatPr defaultRowHeight="12.75" x14ac:dyDescent="0.2"/>
  <cols>
    <col min="1" max="1" width="10.28515625" style="117" customWidth="1"/>
    <col min="2" max="2" width="24.7109375" style="117" customWidth="1"/>
    <col min="3" max="3" width="12.42578125" style="117" customWidth="1"/>
    <col min="4" max="4" width="8.140625" style="117" customWidth="1"/>
    <col min="5" max="5" width="10.7109375" style="117" customWidth="1"/>
    <col min="6" max="6" width="11" style="117" customWidth="1"/>
    <col min="7" max="7" width="11.85546875" style="117" customWidth="1"/>
    <col min="8" max="9" width="25.28515625" style="117" customWidth="1"/>
    <col min="10" max="16384" width="9.140625" style="117"/>
  </cols>
  <sheetData>
    <row r="1" spans="1:9" x14ac:dyDescent="0.2">
      <c r="A1" s="116"/>
      <c r="B1" s="116"/>
      <c r="C1" s="116"/>
      <c r="D1" s="116"/>
      <c r="E1" s="116"/>
      <c r="F1" s="116"/>
      <c r="G1" s="116"/>
      <c r="H1" s="116"/>
      <c r="I1" s="116"/>
    </row>
    <row r="2" spans="1:9" ht="15.75" customHeight="1" x14ac:dyDescent="0.25">
      <c r="A2" s="138" t="s">
        <v>49</v>
      </c>
      <c r="B2" s="138"/>
      <c r="C2" s="138"/>
      <c r="D2" s="138"/>
      <c r="E2" s="138"/>
      <c r="F2" s="138"/>
      <c r="G2" s="138"/>
      <c r="H2" s="35"/>
      <c r="I2" s="118"/>
    </row>
    <row r="3" spans="1:9" x14ac:dyDescent="0.2">
      <c r="A3" s="116"/>
      <c r="B3" s="116"/>
      <c r="C3" s="116"/>
      <c r="D3" s="116"/>
      <c r="E3" s="116"/>
      <c r="F3" s="116"/>
      <c r="G3" s="116"/>
      <c r="H3" s="107"/>
      <c r="I3" s="107"/>
    </row>
    <row r="4" spans="1:9" ht="39" customHeight="1" x14ac:dyDescent="0.2">
      <c r="A4" s="124" t="s">
        <v>57</v>
      </c>
      <c r="B4" s="124" t="s">
        <v>60</v>
      </c>
      <c r="C4" s="124" t="s">
        <v>74</v>
      </c>
      <c r="D4" s="124" t="s">
        <v>81</v>
      </c>
      <c r="E4" s="124" t="s">
        <v>75</v>
      </c>
      <c r="F4" s="124" t="s">
        <v>53</v>
      </c>
      <c r="G4" s="124" t="s">
        <v>77</v>
      </c>
    </row>
    <row r="5" spans="1:9" s="119" customFormat="1" x14ac:dyDescent="0.2">
      <c r="A5" s="124">
        <v>1</v>
      </c>
      <c r="B5" s="124">
        <v>2</v>
      </c>
      <c r="C5" s="124">
        <v>3</v>
      </c>
      <c r="D5" s="124">
        <v>4</v>
      </c>
      <c r="E5" s="124">
        <v>5</v>
      </c>
      <c r="F5" s="124">
        <v>6</v>
      </c>
      <c r="G5" s="124">
        <v>7</v>
      </c>
    </row>
    <row r="6" spans="1:9" x14ac:dyDescent="0.2">
      <c r="A6" s="122"/>
      <c r="B6" s="122" t="s">
        <v>50</v>
      </c>
      <c r="C6" s="123">
        <f t="shared" ref="C6:D6" si="0">+C7+C11+C13</f>
        <v>0</v>
      </c>
      <c r="D6" s="123">
        <f t="shared" si="0"/>
        <v>0</v>
      </c>
      <c r="E6" s="123">
        <f t="shared" ref="E6:G6" si="1">+E7+E11+E13</f>
        <v>0</v>
      </c>
      <c r="F6" s="123">
        <f t="shared" si="1"/>
        <v>0</v>
      </c>
      <c r="G6" s="123">
        <f t="shared" si="1"/>
        <v>0</v>
      </c>
    </row>
    <row r="7" spans="1:9" x14ac:dyDescent="0.2">
      <c r="A7" s="108">
        <v>1</v>
      </c>
      <c r="B7" s="108" t="s">
        <v>19</v>
      </c>
      <c r="C7" s="109">
        <f t="shared" ref="C7:D7" si="2">+C8+C9</f>
        <v>0</v>
      </c>
      <c r="D7" s="109">
        <f t="shared" si="2"/>
        <v>0</v>
      </c>
      <c r="E7" s="109">
        <f t="shared" ref="E7:G7" si="3">+E8+E9</f>
        <v>0</v>
      </c>
      <c r="F7" s="109">
        <f t="shared" si="3"/>
        <v>0</v>
      </c>
      <c r="G7" s="109">
        <f t="shared" si="3"/>
        <v>0</v>
      </c>
    </row>
    <row r="8" spans="1:9" x14ac:dyDescent="0.2">
      <c r="A8" s="110">
        <v>11</v>
      </c>
      <c r="B8" s="110" t="s">
        <v>19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</row>
    <row r="9" spans="1:9" x14ac:dyDescent="0.2">
      <c r="A9" s="112">
        <v>12</v>
      </c>
      <c r="B9" s="112" t="s">
        <v>66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</row>
    <row r="10" spans="1:9" x14ac:dyDescent="0.2">
      <c r="A10" s="112" t="s">
        <v>51</v>
      </c>
      <c r="B10" s="112" t="s">
        <v>51</v>
      </c>
      <c r="C10" s="113"/>
      <c r="D10" s="113"/>
      <c r="E10" s="113"/>
      <c r="F10" s="113"/>
      <c r="G10" s="113"/>
    </row>
    <row r="11" spans="1:9" x14ac:dyDescent="0.2">
      <c r="A11" s="108">
        <v>2</v>
      </c>
      <c r="B11" s="108" t="s">
        <v>67</v>
      </c>
      <c r="C11" s="111">
        <v>0</v>
      </c>
      <c r="D11" s="111">
        <v>0</v>
      </c>
      <c r="E11" s="111">
        <f t="shared" ref="E11:G11" si="4">+E12</f>
        <v>0</v>
      </c>
      <c r="F11" s="111">
        <f t="shared" si="4"/>
        <v>0</v>
      </c>
      <c r="G11" s="111">
        <f t="shared" si="4"/>
        <v>0</v>
      </c>
    </row>
    <row r="12" spans="1:9" ht="25.5" x14ac:dyDescent="0.2">
      <c r="A12" s="114">
        <v>21</v>
      </c>
      <c r="B12" s="114" t="s">
        <v>68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</row>
    <row r="13" spans="1:9" x14ac:dyDescent="0.2">
      <c r="A13" s="108">
        <v>3</v>
      </c>
      <c r="B13" s="108" t="s">
        <v>14</v>
      </c>
      <c r="C13" s="120">
        <v>0</v>
      </c>
      <c r="D13" s="120">
        <v>0</v>
      </c>
      <c r="E13" s="120">
        <f t="shared" ref="E13:G13" si="5">+E14</f>
        <v>0</v>
      </c>
      <c r="F13" s="120">
        <f t="shared" si="5"/>
        <v>0</v>
      </c>
      <c r="G13" s="120">
        <f t="shared" si="5"/>
        <v>0</v>
      </c>
    </row>
    <row r="14" spans="1:9" x14ac:dyDescent="0.2">
      <c r="A14" s="114">
        <v>31</v>
      </c>
      <c r="B14" s="114" t="s">
        <v>14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</row>
    <row r="15" spans="1:9" x14ac:dyDescent="0.2">
      <c r="A15" s="115" t="s">
        <v>46</v>
      </c>
      <c r="B15" s="115" t="s">
        <v>46</v>
      </c>
      <c r="C15" s="120"/>
      <c r="D15" s="120"/>
      <c r="E15" s="120"/>
      <c r="F15" s="120"/>
      <c r="G15" s="120"/>
    </row>
    <row r="16" spans="1:9" x14ac:dyDescent="0.2">
      <c r="A16" s="114"/>
      <c r="B16" s="114"/>
      <c r="C16" s="120"/>
      <c r="D16" s="120"/>
      <c r="E16" s="120"/>
      <c r="F16" s="120"/>
      <c r="G16" s="120"/>
    </row>
    <row r="17" spans="1:7" x14ac:dyDescent="0.2">
      <c r="A17" s="108"/>
      <c r="B17" s="108" t="s">
        <v>52</v>
      </c>
      <c r="C17" s="120">
        <v>0</v>
      </c>
      <c r="D17" s="120">
        <v>0</v>
      </c>
      <c r="E17" s="120">
        <f t="shared" ref="E17:G17" si="6">+E18+E22+E24</f>
        <v>0</v>
      </c>
      <c r="F17" s="120">
        <f t="shared" si="6"/>
        <v>0</v>
      </c>
      <c r="G17" s="120">
        <f t="shared" si="6"/>
        <v>0</v>
      </c>
    </row>
    <row r="18" spans="1:7" x14ac:dyDescent="0.2">
      <c r="A18" s="108">
        <v>1</v>
      </c>
      <c r="B18" s="108" t="s">
        <v>19</v>
      </c>
      <c r="C18" s="120">
        <f t="shared" ref="C18:D18" si="7">+C19+C20</f>
        <v>0</v>
      </c>
      <c r="D18" s="120">
        <f t="shared" si="7"/>
        <v>0</v>
      </c>
      <c r="E18" s="120">
        <f t="shared" ref="E18:G18" si="8">+E19+E20</f>
        <v>0</v>
      </c>
      <c r="F18" s="120">
        <f t="shared" si="8"/>
        <v>0</v>
      </c>
      <c r="G18" s="120">
        <f t="shared" si="8"/>
        <v>0</v>
      </c>
    </row>
    <row r="19" spans="1:7" x14ac:dyDescent="0.2">
      <c r="A19" s="110">
        <v>11</v>
      </c>
      <c r="B19" s="110" t="s">
        <v>19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</row>
    <row r="20" spans="1:7" x14ac:dyDescent="0.2">
      <c r="A20" s="112">
        <v>12</v>
      </c>
      <c r="B20" s="112" t="s">
        <v>66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</row>
    <row r="21" spans="1:7" x14ac:dyDescent="0.2">
      <c r="A21" s="112" t="s">
        <v>51</v>
      </c>
      <c r="B21" s="112" t="s">
        <v>51</v>
      </c>
      <c r="C21" s="120"/>
      <c r="D21" s="120"/>
      <c r="E21" s="120"/>
      <c r="F21" s="120"/>
      <c r="G21" s="120"/>
    </row>
    <row r="22" spans="1:7" x14ac:dyDescent="0.2">
      <c r="A22" s="108">
        <v>2</v>
      </c>
      <c r="B22" s="108" t="s">
        <v>67</v>
      </c>
      <c r="C22" s="120">
        <v>0</v>
      </c>
      <c r="D22" s="120">
        <v>0</v>
      </c>
      <c r="E22" s="120">
        <f t="shared" ref="E22:G22" si="9">+E23</f>
        <v>0</v>
      </c>
      <c r="F22" s="120">
        <f t="shared" si="9"/>
        <v>0</v>
      </c>
      <c r="G22" s="120">
        <f t="shared" si="9"/>
        <v>0</v>
      </c>
    </row>
    <row r="23" spans="1:7" ht="25.5" x14ac:dyDescent="0.2">
      <c r="A23" s="114">
        <v>21</v>
      </c>
      <c r="B23" s="114" t="s">
        <v>68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7" x14ac:dyDescent="0.2">
      <c r="A24" s="108">
        <v>3</v>
      </c>
      <c r="B24" s="108" t="s">
        <v>14</v>
      </c>
      <c r="C24" s="120">
        <v>0</v>
      </c>
      <c r="D24" s="120">
        <v>0</v>
      </c>
      <c r="E24" s="120">
        <f t="shared" ref="E24:G24" si="10">+E25</f>
        <v>0</v>
      </c>
      <c r="F24" s="120">
        <f t="shared" si="10"/>
        <v>0</v>
      </c>
      <c r="G24" s="120">
        <f t="shared" si="10"/>
        <v>0</v>
      </c>
    </row>
    <row r="25" spans="1:7" x14ac:dyDescent="0.2">
      <c r="A25" s="114">
        <v>31</v>
      </c>
      <c r="B25" s="114" t="s">
        <v>14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7" x14ac:dyDescent="0.2">
      <c r="A26" s="115" t="s">
        <v>46</v>
      </c>
      <c r="B26" s="115"/>
      <c r="C26" s="115"/>
      <c r="D26" s="115"/>
      <c r="E26" s="120"/>
      <c r="F26" s="120"/>
      <c r="G26" s="120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I Opći dio</vt:lpstr>
      <vt:lpstr>A1 Prihodi i rashodi-ekonomska</vt:lpstr>
      <vt:lpstr>A2 Prihodi i rashodi - izvori</vt:lpstr>
      <vt:lpstr>A3- Rashodi - funkcijska</vt:lpstr>
      <vt:lpstr>B1 Račun financiranja-ekonomska</vt:lpstr>
      <vt:lpstr>B2 Račun financiranja-izvori</vt:lpstr>
      <vt:lpstr>'B1 Račun financiranja-ekonomska'!Podrucje_ispisa</vt:lpstr>
      <vt:lpstr>'B2 Račun financiranja-izvori'!Podrucje_ispisa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Čačija Dubravka</dc:creator>
  <cp:lastModifiedBy>Čačija Dubravka</cp:lastModifiedBy>
  <cp:lastPrinted>2025-12-15T13:25:53Z</cp:lastPrinted>
  <dcterms:created xsi:type="dcterms:W3CDTF">2022-12-08T09:05:17Z</dcterms:created>
  <dcterms:modified xsi:type="dcterms:W3CDTF">2025-12-15T13:26:06Z</dcterms:modified>
</cp:coreProperties>
</file>